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79d4d652ae8b216f/Desktop/AddilynGoodno_Excel/"/>
    </mc:Choice>
  </mc:AlternateContent>
  <xr:revisionPtr revIDLastSave="0" documentId="14_{04553050-D291-46A6-963B-D6E8F9403D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lient Info" sheetId="1" r:id="rId1"/>
    <sheet name="Case Performance Summary" sheetId="5" r:id="rId2"/>
    <sheet name="Billing Log" sheetId="2" r:id="rId3"/>
    <sheet name="Loan Amortization" sheetId="3" r:id="rId4"/>
    <sheet name="Case Acquisition Strategy" sheetId="4" r:id="rId5"/>
  </sheets>
  <calcPr calcId="191029"/>
  <pivotCaches>
    <pivotCache cacheId="10" r:id="rId6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5" l="1"/>
  <c r="C11" i="5"/>
  <c r="C8" i="5"/>
  <c r="C4" i="5"/>
  <c r="C17" i="5" s="1"/>
  <c r="E8" i="4"/>
  <c r="J2" i="4"/>
  <c r="J4" i="4"/>
  <c r="J3" i="4"/>
  <c r="J7" i="4"/>
  <c r="J5" i="4"/>
  <c r="J6" i="4"/>
  <c r="H2" i="4"/>
  <c r="H4" i="4"/>
  <c r="H3" i="4"/>
  <c r="H7" i="4"/>
  <c r="H5" i="4"/>
  <c r="H6" i="4"/>
  <c r="D2" i="4"/>
  <c r="F2" i="4" s="1"/>
  <c r="D4" i="4"/>
  <c r="D3" i="4"/>
  <c r="D7" i="4"/>
  <c r="D5" i="4"/>
  <c r="D6" i="4"/>
  <c r="B13" i="3"/>
  <c r="C13" i="3"/>
  <c r="D13" i="3"/>
  <c r="E13" i="3"/>
  <c r="F13" i="3"/>
  <c r="G13" i="3"/>
  <c r="B14" i="3"/>
  <c r="C14" i="3"/>
  <c r="D14" i="3"/>
  <c r="E19" i="3" s="1"/>
  <c r="E14" i="3"/>
  <c r="F14" i="3"/>
  <c r="G14" i="3"/>
  <c r="B15" i="3"/>
  <c r="C15" i="3"/>
  <c r="G15" i="3" s="1"/>
  <c r="D15" i="3"/>
  <c r="E17" i="3" s="1"/>
  <c r="E15" i="3"/>
  <c r="B16" i="3"/>
  <c r="C16" i="3"/>
  <c r="D16" i="3"/>
  <c r="G16" i="3"/>
  <c r="B17" i="3"/>
  <c r="C17" i="3"/>
  <c r="D17" i="3"/>
  <c r="G17" i="3"/>
  <c r="B18" i="3"/>
  <c r="C18" i="3"/>
  <c r="G18" i="3" s="1"/>
  <c r="D18" i="3"/>
  <c r="B19" i="3"/>
  <c r="C19" i="3"/>
  <c r="F118" i="3" s="1"/>
  <c r="D19" i="3"/>
  <c r="B20" i="3"/>
  <c r="C20" i="3"/>
  <c r="D20" i="3"/>
  <c r="G20" i="3"/>
  <c r="B21" i="3"/>
  <c r="C21" i="3"/>
  <c r="D21" i="3"/>
  <c r="G21" i="3"/>
  <c r="B22" i="3"/>
  <c r="C22" i="3"/>
  <c r="G22" i="3" s="1"/>
  <c r="D22" i="3"/>
  <c r="B23" i="3"/>
  <c r="C23" i="3"/>
  <c r="G23" i="3" s="1"/>
  <c r="D23" i="3"/>
  <c r="B24" i="3"/>
  <c r="C24" i="3"/>
  <c r="D24" i="3"/>
  <c r="G24" i="3"/>
  <c r="B25" i="3"/>
  <c r="C25" i="3"/>
  <c r="G25" i="3" s="1"/>
  <c r="D25" i="3"/>
  <c r="B26" i="3"/>
  <c r="C26" i="3"/>
  <c r="G26" i="3" s="1"/>
  <c r="D26" i="3"/>
  <c r="B27" i="3"/>
  <c r="C27" i="3"/>
  <c r="D27" i="3"/>
  <c r="G27" i="3"/>
  <c r="B28" i="3"/>
  <c r="C28" i="3"/>
  <c r="G28" i="3" s="1"/>
  <c r="D28" i="3"/>
  <c r="B29" i="3"/>
  <c r="C29" i="3"/>
  <c r="D29" i="3"/>
  <c r="G29" i="3"/>
  <c r="B30" i="3"/>
  <c r="C30" i="3"/>
  <c r="D30" i="3"/>
  <c r="G30" i="3"/>
  <c r="B31" i="3"/>
  <c r="C31" i="3"/>
  <c r="D31" i="3"/>
  <c r="B32" i="3"/>
  <c r="C32" i="3"/>
  <c r="D32" i="3"/>
  <c r="G32" i="3"/>
  <c r="B33" i="3"/>
  <c r="C33" i="3"/>
  <c r="D33" i="3"/>
  <c r="G33" i="3"/>
  <c r="B34" i="3"/>
  <c r="C34" i="3"/>
  <c r="D34" i="3"/>
  <c r="B35" i="3"/>
  <c r="C35" i="3"/>
  <c r="D35" i="3"/>
  <c r="G35" i="3"/>
  <c r="B36" i="3"/>
  <c r="C36" i="3"/>
  <c r="D36" i="3"/>
  <c r="G36" i="3"/>
  <c r="B37" i="3"/>
  <c r="C37" i="3"/>
  <c r="D37" i="3"/>
  <c r="G37" i="3"/>
  <c r="B38" i="3"/>
  <c r="C38" i="3"/>
  <c r="D38" i="3"/>
  <c r="G38" i="3"/>
  <c r="B39" i="3"/>
  <c r="C39" i="3"/>
  <c r="G39" i="3" s="1"/>
  <c r="D39" i="3"/>
  <c r="B40" i="3"/>
  <c r="C40" i="3"/>
  <c r="D40" i="3"/>
  <c r="E67" i="3" s="1"/>
  <c r="G40" i="3"/>
  <c r="B41" i="3"/>
  <c r="C41" i="3"/>
  <c r="D41" i="3"/>
  <c r="G41" i="3"/>
  <c r="B42" i="3"/>
  <c r="C42" i="3"/>
  <c r="G42" i="3" s="1"/>
  <c r="D42" i="3"/>
  <c r="B43" i="3"/>
  <c r="C43" i="3"/>
  <c r="G43" i="3" s="1"/>
  <c r="D43" i="3"/>
  <c r="B44" i="3"/>
  <c r="C44" i="3"/>
  <c r="D44" i="3"/>
  <c r="G44" i="3"/>
  <c r="B45" i="3"/>
  <c r="C45" i="3"/>
  <c r="D45" i="3"/>
  <c r="G45" i="3"/>
  <c r="B46" i="3"/>
  <c r="C46" i="3"/>
  <c r="G46" i="3" s="1"/>
  <c r="D46" i="3"/>
  <c r="B47" i="3"/>
  <c r="C47" i="3"/>
  <c r="D47" i="3"/>
  <c r="B48" i="3"/>
  <c r="C48" i="3"/>
  <c r="D48" i="3"/>
  <c r="G48" i="3"/>
  <c r="B49" i="3"/>
  <c r="C49" i="3"/>
  <c r="G49" i="3" s="1"/>
  <c r="D49" i="3"/>
  <c r="B50" i="3"/>
  <c r="C50" i="3"/>
  <c r="D50" i="3"/>
  <c r="B51" i="3"/>
  <c r="C51" i="3"/>
  <c r="D51" i="3"/>
  <c r="G51" i="3"/>
  <c r="B52" i="3"/>
  <c r="C52" i="3"/>
  <c r="G52" i="3" s="1"/>
  <c r="D52" i="3"/>
  <c r="E52" i="3"/>
  <c r="B53" i="3"/>
  <c r="C53" i="3"/>
  <c r="D53" i="3"/>
  <c r="G53" i="3"/>
  <c r="B54" i="3"/>
  <c r="C54" i="3"/>
  <c r="D54" i="3"/>
  <c r="G54" i="3"/>
  <c r="B55" i="3"/>
  <c r="C55" i="3"/>
  <c r="G55" i="3" s="1"/>
  <c r="D55" i="3"/>
  <c r="B56" i="3"/>
  <c r="C56" i="3"/>
  <c r="D56" i="3"/>
  <c r="G56" i="3"/>
  <c r="B57" i="3"/>
  <c r="C57" i="3"/>
  <c r="D57" i="3"/>
  <c r="G57" i="3"/>
  <c r="B58" i="3"/>
  <c r="C58" i="3"/>
  <c r="G58" i="3" s="1"/>
  <c r="D58" i="3"/>
  <c r="B59" i="3"/>
  <c r="C59" i="3"/>
  <c r="D59" i="3"/>
  <c r="G59" i="3"/>
  <c r="B60" i="3"/>
  <c r="C60" i="3"/>
  <c r="D60" i="3"/>
  <c r="G60" i="3"/>
  <c r="B61" i="3"/>
  <c r="C61" i="3"/>
  <c r="D61" i="3"/>
  <c r="F61" i="3"/>
  <c r="G61" i="3"/>
  <c r="B62" i="3"/>
  <c r="C62" i="3"/>
  <c r="D62" i="3"/>
  <c r="G62" i="3"/>
  <c r="B63" i="3"/>
  <c r="C63" i="3"/>
  <c r="G63" i="3" s="1"/>
  <c r="D63" i="3"/>
  <c r="B64" i="3"/>
  <c r="C64" i="3"/>
  <c r="D64" i="3"/>
  <c r="F64" i="3"/>
  <c r="G64" i="3"/>
  <c r="B65" i="3"/>
  <c r="C65" i="3"/>
  <c r="D65" i="3"/>
  <c r="G65" i="3"/>
  <c r="B66" i="3"/>
  <c r="C66" i="3"/>
  <c r="G66" i="3" s="1"/>
  <c r="D66" i="3"/>
  <c r="B67" i="3"/>
  <c r="C67" i="3"/>
  <c r="D67" i="3"/>
  <c r="G67" i="3"/>
  <c r="B68" i="3"/>
  <c r="C68" i="3"/>
  <c r="D68" i="3"/>
  <c r="G68" i="3"/>
  <c r="B69" i="3"/>
  <c r="C69" i="3"/>
  <c r="D69" i="3"/>
  <c r="G69" i="3"/>
  <c r="B70" i="3"/>
  <c r="C70" i="3"/>
  <c r="G70" i="3" s="1"/>
  <c r="D70" i="3"/>
  <c r="F70" i="3"/>
  <c r="B71" i="3"/>
  <c r="C71" i="3"/>
  <c r="G71" i="3" s="1"/>
  <c r="D71" i="3"/>
  <c r="B72" i="3"/>
  <c r="C72" i="3"/>
  <c r="D72" i="3"/>
  <c r="G72" i="3"/>
  <c r="B73" i="3"/>
  <c r="C73" i="3"/>
  <c r="G73" i="3" s="1"/>
  <c r="D73" i="3"/>
  <c r="F73" i="3"/>
  <c r="B74" i="3"/>
  <c r="C74" i="3"/>
  <c r="G74" i="3" s="1"/>
  <c r="D74" i="3"/>
  <c r="B75" i="3"/>
  <c r="C75" i="3"/>
  <c r="D75" i="3"/>
  <c r="G75" i="3"/>
  <c r="B76" i="3"/>
  <c r="C76" i="3"/>
  <c r="D76" i="3"/>
  <c r="G76" i="3"/>
  <c r="B77" i="3"/>
  <c r="C77" i="3"/>
  <c r="D77" i="3"/>
  <c r="G77" i="3"/>
  <c r="B78" i="3"/>
  <c r="C78" i="3"/>
  <c r="D78" i="3"/>
  <c r="G78" i="3"/>
  <c r="B79" i="3"/>
  <c r="C79" i="3"/>
  <c r="G79" i="3" s="1"/>
  <c r="D79" i="3"/>
  <c r="B80" i="3"/>
  <c r="C80" i="3"/>
  <c r="D80" i="3"/>
  <c r="G80" i="3"/>
  <c r="B81" i="3"/>
  <c r="C81" i="3"/>
  <c r="D81" i="3"/>
  <c r="G81" i="3"/>
  <c r="B82" i="3"/>
  <c r="C82" i="3"/>
  <c r="G82" i="3" s="1"/>
  <c r="D82" i="3"/>
  <c r="B83" i="3"/>
  <c r="C83" i="3"/>
  <c r="G83" i="3" s="1"/>
  <c r="D83" i="3"/>
  <c r="B84" i="3"/>
  <c r="C84" i="3"/>
  <c r="D84" i="3"/>
  <c r="G84" i="3"/>
  <c r="B85" i="3"/>
  <c r="C85" i="3"/>
  <c r="D85" i="3"/>
  <c r="G85" i="3"/>
  <c r="B86" i="3"/>
  <c r="C86" i="3"/>
  <c r="G86" i="3" s="1"/>
  <c r="D86" i="3"/>
  <c r="B87" i="3"/>
  <c r="C87" i="3"/>
  <c r="G87" i="3" s="1"/>
  <c r="D87" i="3"/>
  <c r="B88" i="3"/>
  <c r="C88" i="3"/>
  <c r="D88" i="3"/>
  <c r="G88" i="3"/>
  <c r="B89" i="3"/>
  <c r="C89" i="3"/>
  <c r="G89" i="3" s="1"/>
  <c r="D89" i="3"/>
  <c r="B90" i="3"/>
  <c r="C90" i="3"/>
  <c r="G90" i="3" s="1"/>
  <c r="D90" i="3"/>
  <c r="B91" i="3"/>
  <c r="C91" i="3"/>
  <c r="D91" i="3"/>
  <c r="G91" i="3"/>
  <c r="B92" i="3"/>
  <c r="C92" i="3"/>
  <c r="G92" i="3" s="1"/>
  <c r="D92" i="3"/>
  <c r="B93" i="3"/>
  <c r="C93" i="3"/>
  <c r="D93" i="3"/>
  <c r="G93" i="3"/>
  <c r="B94" i="3"/>
  <c r="C94" i="3"/>
  <c r="D94" i="3"/>
  <c r="G94" i="3"/>
  <c r="B95" i="3"/>
  <c r="C95" i="3"/>
  <c r="D95" i="3"/>
  <c r="B96" i="3"/>
  <c r="C96" i="3"/>
  <c r="D96" i="3"/>
  <c r="G96" i="3"/>
  <c r="B97" i="3"/>
  <c r="C97" i="3"/>
  <c r="D97" i="3"/>
  <c r="G97" i="3"/>
  <c r="B98" i="3"/>
  <c r="C98" i="3"/>
  <c r="D98" i="3"/>
  <c r="B99" i="3"/>
  <c r="C99" i="3"/>
  <c r="D99" i="3"/>
  <c r="G99" i="3"/>
  <c r="B100" i="3"/>
  <c r="C100" i="3"/>
  <c r="D100" i="3"/>
  <c r="G100" i="3"/>
  <c r="B101" i="3"/>
  <c r="C101" i="3"/>
  <c r="D101" i="3"/>
  <c r="G101" i="3"/>
  <c r="B102" i="3"/>
  <c r="C102" i="3"/>
  <c r="D102" i="3"/>
  <c r="G102" i="3"/>
  <c r="B103" i="3"/>
  <c r="C103" i="3"/>
  <c r="G103" i="3" s="1"/>
  <c r="D103" i="3"/>
  <c r="B104" i="3"/>
  <c r="C104" i="3"/>
  <c r="D104" i="3"/>
  <c r="G104" i="3"/>
  <c r="B105" i="3"/>
  <c r="C105" i="3"/>
  <c r="D105" i="3"/>
  <c r="G105" i="3"/>
  <c r="B106" i="3"/>
  <c r="C106" i="3"/>
  <c r="G106" i="3" s="1"/>
  <c r="D106" i="3"/>
  <c r="B107" i="3"/>
  <c r="C107" i="3"/>
  <c r="G107" i="3" s="1"/>
  <c r="D107" i="3"/>
  <c r="E107" i="3"/>
  <c r="B108" i="3"/>
  <c r="C108" i="3"/>
  <c r="D108" i="3"/>
  <c r="G108" i="3"/>
  <c r="B109" i="3"/>
  <c r="C109" i="3"/>
  <c r="D109" i="3"/>
  <c r="G109" i="3"/>
  <c r="B110" i="3"/>
  <c r="C110" i="3"/>
  <c r="G110" i="3" s="1"/>
  <c r="D110" i="3"/>
  <c r="B111" i="3"/>
  <c r="C111" i="3"/>
  <c r="D111" i="3"/>
  <c r="B112" i="3"/>
  <c r="C112" i="3"/>
  <c r="D112" i="3"/>
  <c r="G112" i="3"/>
  <c r="B113" i="3"/>
  <c r="C113" i="3"/>
  <c r="G113" i="3" s="1"/>
  <c r="D113" i="3"/>
  <c r="B114" i="3"/>
  <c r="C114" i="3"/>
  <c r="D114" i="3"/>
  <c r="B115" i="3"/>
  <c r="C115" i="3"/>
  <c r="D115" i="3"/>
  <c r="G115" i="3"/>
  <c r="B116" i="3"/>
  <c r="C116" i="3"/>
  <c r="G116" i="3" s="1"/>
  <c r="D116" i="3"/>
  <c r="E116" i="3"/>
  <c r="B117" i="3"/>
  <c r="C117" i="3"/>
  <c r="D117" i="3"/>
  <c r="G117" i="3"/>
  <c r="B118" i="3"/>
  <c r="C118" i="3"/>
  <c r="D118" i="3"/>
  <c r="G118" i="3"/>
  <c r="B119" i="3"/>
  <c r="C119" i="3"/>
  <c r="G119" i="3" s="1"/>
  <c r="D119" i="3"/>
  <c r="B120" i="3"/>
  <c r="C120" i="3"/>
  <c r="D120" i="3"/>
  <c r="G120" i="3"/>
  <c r="B121" i="3"/>
  <c r="C121" i="3"/>
  <c r="D121" i="3"/>
  <c r="G121" i="3"/>
  <c r="B122" i="3"/>
  <c r="C122" i="3"/>
  <c r="G122" i="3" s="1"/>
  <c r="D122" i="3"/>
  <c r="B123" i="3"/>
  <c r="C123" i="3"/>
  <c r="D123" i="3"/>
  <c r="G123" i="3"/>
  <c r="B124" i="3"/>
  <c r="C124" i="3"/>
  <c r="D124" i="3"/>
  <c r="G124" i="3"/>
  <c r="B125" i="3"/>
  <c r="C125" i="3"/>
  <c r="D125" i="3"/>
  <c r="G125" i="3"/>
  <c r="B126" i="3"/>
  <c r="C126" i="3"/>
  <c r="D126" i="3"/>
  <c r="G126" i="3"/>
  <c r="B127" i="3"/>
  <c r="C127" i="3"/>
  <c r="G127" i="3" s="1"/>
  <c r="D127" i="3"/>
  <c r="B128" i="3"/>
  <c r="C128" i="3"/>
  <c r="G128" i="3" s="1"/>
  <c r="D128" i="3"/>
  <c r="B129" i="3"/>
  <c r="C129" i="3"/>
  <c r="D129" i="3"/>
  <c r="G129" i="3"/>
  <c r="B130" i="3"/>
  <c r="C130" i="3"/>
  <c r="D130" i="3"/>
  <c r="G130" i="3"/>
  <c r="B131" i="3"/>
  <c r="C131" i="3"/>
  <c r="G131" i="3" s="1"/>
  <c r="D131" i="3"/>
  <c r="D12" i="3"/>
  <c r="E12" i="3" s="1"/>
  <c r="C12" i="3"/>
  <c r="G12" i="3" s="1"/>
  <c r="B12" i="3"/>
  <c r="B8" i="3"/>
  <c r="B7" i="3"/>
  <c r="B6" i="3"/>
  <c r="F28" i="2"/>
  <c r="F25" i="2"/>
  <c r="F24" i="2"/>
  <c r="F23" i="2"/>
  <c r="F22" i="2"/>
  <c r="F21" i="2"/>
  <c r="F20" i="2"/>
  <c r="F19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2" i="2"/>
  <c r="L7" i="4" l="1"/>
  <c r="L6" i="4"/>
  <c r="L5" i="4"/>
  <c r="L3" i="4"/>
  <c r="L4" i="4"/>
  <c r="F6" i="4"/>
  <c r="F5" i="4"/>
  <c r="F7" i="4"/>
  <c r="L2" i="4"/>
  <c r="F4" i="4"/>
  <c r="F3" i="4"/>
  <c r="E43" i="3"/>
  <c r="E73" i="3"/>
  <c r="F67" i="3"/>
  <c r="F97" i="3"/>
  <c r="F88" i="3"/>
  <c r="F21" i="3"/>
  <c r="E103" i="3"/>
  <c r="E94" i="3"/>
  <c r="E33" i="3"/>
  <c r="E30" i="3"/>
  <c r="E24" i="3"/>
  <c r="E121" i="3"/>
  <c r="F109" i="3"/>
  <c r="E100" i="3"/>
  <c r="F48" i="3"/>
  <c r="E112" i="3"/>
  <c r="E63" i="3"/>
  <c r="E54" i="3"/>
  <c r="E48" i="3"/>
  <c r="E60" i="3"/>
  <c r="E51" i="3"/>
  <c r="F17" i="3"/>
  <c r="E87" i="3"/>
  <c r="E81" i="3"/>
  <c r="E72" i="3"/>
  <c r="E129" i="3"/>
  <c r="F105" i="3"/>
  <c r="F93" i="3"/>
  <c r="E84" i="3"/>
  <c r="E105" i="3"/>
  <c r="E96" i="3"/>
  <c r="F44" i="3"/>
  <c r="E38" i="3"/>
  <c r="F35" i="3"/>
  <c r="E32" i="3"/>
  <c r="F18" i="3"/>
  <c r="F26" i="3"/>
  <c r="F34" i="3"/>
  <c r="F42" i="3"/>
  <c r="F50" i="3"/>
  <c r="F58" i="3"/>
  <c r="F66" i="3"/>
  <c r="F74" i="3"/>
  <c r="F82" i="3"/>
  <c r="F90" i="3"/>
  <c r="F98" i="3"/>
  <c r="F106" i="3"/>
  <c r="F114" i="3"/>
  <c r="F122" i="3"/>
  <c r="F130" i="3"/>
  <c r="E123" i="3"/>
  <c r="E120" i="3"/>
  <c r="E117" i="3"/>
  <c r="E108" i="3"/>
  <c r="E99" i="3"/>
  <c r="F65" i="3"/>
  <c r="F62" i="3"/>
  <c r="F56" i="3"/>
  <c r="F53" i="3"/>
  <c r="E44" i="3"/>
  <c r="E35" i="3"/>
  <c r="G114" i="3"/>
  <c r="G111" i="3"/>
  <c r="E71" i="3"/>
  <c r="F68" i="3"/>
  <c r="E65" i="3"/>
  <c r="E62" i="3"/>
  <c r="F59" i="3"/>
  <c r="E56" i="3"/>
  <c r="G50" i="3"/>
  <c r="G47" i="3"/>
  <c r="E79" i="3"/>
  <c r="E70" i="3"/>
  <c r="E127" i="3"/>
  <c r="F94" i="3"/>
  <c r="F33" i="3"/>
  <c r="F121" i="3"/>
  <c r="F100" i="3"/>
  <c r="F91" i="3"/>
  <c r="F36" i="3"/>
  <c r="F27" i="3"/>
  <c r="E124" i="3"/>
  <c r="F54" i="3"/>
  <c r="E36" i="3"/>
  <c r="F60" i="3"/>
  <c r="F51" i="3"/>
  <c r="E115" i="3"/>
  <c r="F78" i="3"/>
  <c r="F72" i="3"/>
  <c r="F69" i="3"/>
  <c r="F126" i="3"/>
  <c r="E78" i="3"/>
  <c r="F20" i="3"/>
  <c r="E126" i="3"/>
  <c r="F96" i="3"/>
  <c r="E75" i="3"/>
  <c r="F41" i="3"/>
  <c r="F32" i="3"/>
  <c r="F29" i="3"/>
  <c r="E20" i="3"/>
  <c r="F120" i="3"/>
  <c r="F108" i="3"/>
  <c r="F99" i="3"/>
  <c r="E47" i="3"/>
  <c r="F86" i="3"/>
  <c r="F80" i="3"/>
  <c r="F77" i="3"/>
  <c r="F25" i="3"/>
  <c r="F22" i="3"/>
  <c r="G19" i="3"/>
  <c r="F16" i="3"/>
  <c r="F131" i="3"/>
  <c r="F128" i="3"/>
  <c r="F125" i="3"/>
  <c r="E95" i="3"/>
  <c r="F92" i="3"/>
  <c r="E89" i="3"/>
  <c r="E86" i="3"/>
  <c r="F83" i="3"/>
  <c r="E80" i="3"/>
  <c r="E31" i="3"/>
  <c r="F28" i="3"/>
  <c r="E25" i="3"/>
  <c r="E22" i="3"/>
  <c r="F19" i="3"/>
  <c r="E16" i="3"/>
  <c r="E131" i="3"/>
  <c r="E128" i="3"/>
  <c r="E125" i="3"/>
  <c r="E119" i="3"/>
  <c r="F113" i="3"/>
  <c r="F110" i="3"/>
  <c r="F104" i="3"/>
  <c r="F101" i="3"/>
  <c r="E92" i="3"/>
  <c r="E83" i="3"/>
  <c r="F49" i="3"/>
  <c r="F46" i="3"/>
  <c r="F40" i="3"/>
  <c r="F37" i="3"/>
  <c r="E28" i="3"/>
  <c r="E18" i="3"/>
  <c r="F76" i="3"/>
  <c r="E64" i="3"/>
  <c r="F85" i="3"/>
  <c r="E76" i="3"/>
  <c r="F30" i="3"/>
  <c r="F24" i="3"/>
  <c r="F124" i="3"/>
  <c r="E97" i="3"/>
  <c r="E88" i="3"/>
  <c r="E39" i="3"/>
  <c r="E118" i="3"/>
  <c r="F112" i="3"/>
  <c r="E91" i="3"/>
  <c r="F57" i="3"/>
  <c r="F45" i="3"/>
  <c r="E27" i="3"/>
  <c r="F115" i="3"/>
  <c r="E57" i="3"/>
  <c r="F81" i="3"/>
  <c r="F129" i="3"/>
  <c r="F84" i="3"/>
  <c r="F75" i="3"/>
  <c r="E23" i="3"/>
  <c r="F102" i="3"/>
  <c r="F38" i="3"/>
  <c r="E21" i="3"/>
  <c r="E29" i="3"/>
  <c r="E37" i="3"/>
  <c r="E45" i="3"/>
  <c r="E53" i="3"/>
  <c r="E61" i="3"/>
  <c r="E69" i="3"/>
  <c r="E77" i="3"/>
  <c r="E85" i="3"/>
  <c r="E93" i="3"/>
  <c r="E101" i="3"/>
  <c r="E109" i="3"/>
  <c r="F123" i="3"/>
  <c r="F117" i="3"/>
  <c r="E111" i="3"/>
  <c r="E102" i="3"/>
  <c r="E41" i="3"/>
  <c r="F89" i="3"/>
  <c r="E68" i="3"/>
  <c r="E59" i="3"/>
  <c r="F116" i="3"/>
  <c r="E113" i="3"/>
  <c r="E110" i="3"/>
  <c r="F107" i="3"/>
  <c r="E104" i="3"/>
  <c r="G98" i="3"/>
  <c r="G95" i="3"/>
  <c r="E55" i="3"/>
  <c r="F52" i="3"/>
  <c r="E49" i="3"/>
  <c r="E46" i="3"/>
  <c r="F43" i="3"/>
  <c r="E40" i="3"/>
  <c r="G34" i="3"/>
  <c r="G31" i="3"/>
  <c r="F15" i="3"/>
  <c r="E130" i="3"/>
  <c r="E122" i="3"/>
  <c r="E114" i="3"/>
  <c r="E106" i="3"/>
  <c r="E98" i="3"/>
  <c r="E90" i="3"/>
  <c r="E82" i="3"/>
  <c r="E74" i="3"/>
  <c r="E66" i="3"/>
  <c r="E58" i="3"/>
  <c r="E50" i="3"/>
  <c r="E42" i="3"/>
  <c r="E34" i="3"/>
  <c r="E26" i="3"/>
  <c r="F127" i="3"/>
  <c r="F119" i="3"/>
  <c r="F111" i="3"/>
  <c r="F103" i="3"/>
  <c r="F95" i="3"/>
  <c r="F87" i="3"/>
  <c r="F79" i="3"/>
  <c r="F71" i="3"/>
  <c r="F63" i="3"/>
  <c r="F55" i="3"/>
  <c r="F47" i="3"/>
  <c r="F39" i="3"/>
  <c r="F31" i="3"/>
  <c r="F23" i="3"/>
  <c r="F12" i="3"/>
</calcChain>
</file>

<file path=xl/sharedStrings.xml><?xml version="1.0" encoding="utf-8"?>
<sst xmlns="http://schemas.openxmlformats.org/spreadsheetml/2006/main" count="246" uniqueCount="132">
  <si>
    <t>Client ID</t>
  </si>
  <si>
    <t>Client Name</t>
  </si>
  <si>
    <t>Case Type</t>
  </si>
  <si>
    <t>Lawyer</t>
  </si>
  <si>
    <t>Hourly Rate</t>
  </si>
  <si>
    <t>Status</t>
  </si>
  <si>
    <t>C001</t>
  </si>
  <si>
    <t>C002</t>
  </si>
  <si>
    <t>C003</t>
  </si>
  <si>
    <t>C004</t>
  </si>
  <si>
    <t>C005</t>
  </si>
  <si>
    <t>C006</t>
  </si>
  <si>
    <t>C007</t>
  </si>
  <si>
    <t>C008</t>
  </si>
  <si>
    <t>Jane Doe</t>
  </si>
  <si>
    <t>Acme Corp</t>
  </si>
  <si>
    <t>John Smith</t>
  </si>
  <si>
    <t>Mia Torres</t>
  </si>
  <si>
    <t>Oceanview LLC</t>
  </si>
  <si>
    <t>Alex Nguyen</t>
  </si>
  <si>
    <t>Pacific Estates</t>
  </si>
  <si>
    <t>Sarah Liu</t>
  </si>
  <si>
    <t>Family</t>
  </si>
  <si>
    <t>Corporate</t>
  </si>
  <si>
    <t>Criminal</t>
  </si>
  <si>
    <t>Civil</t>
  </si>
  <si>
    <t>Real Estate</t>
  </si>
  <si>
    <t>Atty. Rivera</t>
  </si>
  <si>
    <t>Atty. Kim</t>
  </si>
  <si>
    <t>Atty. Lee</t>
  </si>
  <si>
    <t>Open</t>
  </si>
  <si>
    <t>Pending</t>
  </si>
  <si>
    <t>Closed</t>
  </si>
  <si>
    <t>C009</t>
  </si>
  <si>
    <t>C010</t>
  </si>
  <si>
    <t>C011</t>
  </si>
  <si>
    <t>C012</t>
  </si>
  <si>
    <t>C013</t>
  </si>
  <si>
    <t>C014</t>
  </si>
  <si>
    <t>C015</t>
  </si>
  <si>
    <t>C016</t>
  </si>
  <si>
    <t>Daniel Cruz</t>
  </si>
  <si>
    <t>Island Construction Co.</t>
  </si>
  <si>
    <t>Leilani Park</t>
  </si>
  <si>
    <t>Sunrise Media Group</t>
  </si>
  <si>
    <t>Koa Builders</t>
  </si>
  <si>
    <t>Marcus Hale</t>
  </si>
  <si>
    <t>Kailani Reyes</t>
  </si>
  <si>
    <t>Bluewave Imports</t>
  </si>
  <si>
    <t>Immigration</t>
  </si>
  <si>
    <t>Contract</t>
  </si>
  <si>
    <t>Atty. Santos</t>
  </si>
  <si>
    <t>Hours Worked</t>
  </si>
  <si>
    <t>Total Fee</t>
  </si>
  <si>
    <t>Payment Status</t>
  </si>
  <si>
    <t>Paid</t>
  </si>
  <si>
    <t>Unpaid</t>
  </si>
  <si>
    <t>Follow-Up</t>
  </si>
  <si>
    <t>Total Billed Fees:</t>
  </si>
  <si>
    <t>Average Fee per Client:</t>
  </si>
  <si>
    <t>Highest Fee (Max):</t>
  </si>
  <si>
    <t>Lowest Fee (Min):</t>
  </si>
  <si>
    <t>Number of Clients Billed:</t>
  </si>
  <si>
    <t>Total Unpaid Fees:</t>
  </si>
  <si>
    <t>Count of Unpaid Clients:</t>
  </si>
  <si>
    <t>Tax Rate</t>
  </si>
  <si>
    <t>Total with Tax</t>
  </si>
  <si>
    <t>Loan Amount ($)</t>
  </si>
  <si>
    <t>Annual Interest Rate (APR)</t>
  </si>
  <si>
    <t>Years (Term)</t>
  </si>
  <si>
    <t>Payments per Year (PPY)</t>
  </si>
  <si>
    <t>Number of Payments (Nper)</t>
  </si>
  <si>
    <t>Monthly Payment (PMT)</t>
  </si>
  <si>
    <t>Loan Amortization Schedule - Office Expansion Loan</t>
  </si>
  <si>
    <t>Rate per Period</t>
  </si>
  <si>
    <t>Period</t>
  </si>
  <si>
    <t>Payment</t>
  </si>
  <si>
    <t>Principal (PPMT)</t>
  </si>
  <si>
    <t>Interest (IPMT)</t>
  </si>
  <si>
    <t>Cumulative Interest</t>
  </si>
  <si>
    <t>Remaining Balance</t>
  </si>
  <si>
    <t>% Principal of Payment</t>
  </si>
  <si>
    <t>Strategy</t>
  </si>
  <si>
    <t>Leads Generated</t>
  </si>
  <si>
    <t>Converstion Rate (%)</t>
  </si>
  <si>
    <t>Current Cases</t>
  </si>
  <si>
    <t>Target Cases</t>
  </si>
  <si>
    <t>Increase Needed</t>
  </si>
  <si>
    <t>Budget ($)</t>
  </si>
  <si>
    <t>Cost per Lead ($)</t>
  </si>
  <si>
    <t>ROI (%)</t>
  </si>
  <si>
    <t>Social Media Ads</t>
  </si>
  <si>
    <t>Referral Program</t>
  </si>
  <si>
    <t>Free Consultations</t>
  </si>
  <si>
    <t>Partnerships</t>
  </si>
  <si>
    <t>Community Events</t>
  </si>
  <si>
    <t>SEO Campaign</t>
  </si>
  <si>
    <t>ROI Rating</t>
  </si>
  <si>
    <t>ROI %</t>
  </si>
  <si>
    <t>Performance</t>
  </si>
  <si>
    <t>Low</t>
  </si>
  <si>
    <t>Moderate</t>
  </si>
  <si>
    <t>High</t>
  </si>
  <si>
    <t>Excellent</t>
  </si>
  <si>
    <t>ROI Lookup Table</t>
  </si>
  <si>
    <t>Goal Progress (%)</t>
  </si>
  <si>
    <t>Grand Average</t>
  </si>
  <si>
    <t>Grand Total</t>
  </si>
  <si>
    <t>Average of ROI (%)</t>
  </si>
  <si>
    <t>Sum of Leads Generated</t>
  </si>
  <si>
    <t>Sum of Current Cases</t>
  </si>
  <si>
    <t>Sum of Target Cases</t>
  </si>
  <si>
    <t>Sum of Budget ($)</t>
  </si>
  <si>
    <t>Attorney</t>
  </si>
  <si>
    <t>Cases Won</t>
  </si>
  <si>
    <t>Kim</t>
  </si>
  <si>
    <t>Lee</t>
  </si>
  <si>
    <t>Rivera</t>
  </si>
  <si>
    <t>Santos</t>
  </si>
  <si>
    <t xml:space="preserve">Average Cases Won Per Department </t>
  </si>
  <si>
    <t>Department</t>
  </si>
  <si>
    <t>James</t>
  </si>
  <si>
    <t>Olivia</t>
  </si>
  <si>
    <t>Noah</t>
  </si>
  <si>
    <t>Ava</t>
  </si>
  <si>
    <t>Emma</t>
  </si>
  <si>
    <t>Sofia</t>
  </si>
  <si>
    <t>Civil Average</t>
  </si>
  <si>
    <t>Corporate Average</t>
  </si>
  <si>
    <t>Criminal Average</t>
  </si>
  <si>
    <t>Family Average</t>
  </si>
  <si>
    <t>Note to Practicing Attorneys: if your department average falls on the lower side, please message John Laine to set up a departmental goals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</si>
</sst>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2" applyNumberFormat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6" borderId="0" applyNumberFormat="0" applyBorder="0" applyAlignment="0" applyProtection="0"/>
  </cellStyleXfs>
  <cellXfs count="23">
    <xf numFmtId="0" fontId="0" fillId="0" borderId="0" xfId="0"/>
    <xf numFmtId="164" fontId="0" fillId="0" borderId="0" xfId="0" applyNumberFormat="1"/>
    <xf numFmtId="0" fontId="1" fillId="4" borderId="0" xfId="7" applyAlignment="1">
      <alignment horizontal="left" textRotation="45"/>
    </xf>
    <xf numFmtId="44" fontId="0" fillId="0" borderId="0" xfId="1" applyFont="1"/>
    <xf numFmtId="9" fontId="0" fillId="0" borderId="0" xfId="0" applyNumberFormat="1"/>
    <xf numFmtId="44" fontId="0" fillId="0" borderId="0" xfId="0" applyNumberFormat="1"/>
    <xf numFmtId="9" fontId="0" fillId="0" borderId="0" xfId="2" applyFont="1"/>
    <xf numFmtId="8" fontId="0" fillId="0" borderId="0" xfId="0" applyNumberFormat="1"/>
    <xf numFmtId="0" fontId="6" fillId="5" borderId="0" xfId="8" applyAlignment="1">
      <alignment horizontal="center"/>
    </xf>
    <xf numFmtId="0" fontId="6" fillId="5" borderId="0" xfId="8"/>
    <xf numFmtId="1" fontId="0" fillId="0" borderId="0" xfId="0" applyNumberFormat="1"/>
    <xf numFmtId="0" fontId="2" fillId="0" borderId="1" xfId="3" applyAlignment="1">
      <alignment horizontal="center"/>
    </xf>
    <xf numFmtId="10" fontId="0" fillId="0" borderId="0" xfId="0" applyNumberFormat="1"/>
    <xf numFmtId="0" fontId="4" fillId="3" borderId="2" xfId="6"/>
    <xf numFmtId="0" fontId="0" fillId="0" borderId="0" xfId="0" pivotButton="1"/>
    <xf numFmtId="0" fontId="0" fillId="0" borderId="0" xfId="0" applyNumberFormat="1"/>
    <xf numFmtId="0" fontId="2" fillId="0" borderId="0" xfId="4"/>
    <xf numFmtId="44" fontId="2" fillId="0" borderId="0" xfId="4" applyNumberFormat="1"/>
    <xf numFmtId="0" fontId="3" fillId="2" borderId="0" xfId="5" applyAlignment="1">
      <alignment horizont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6" borderId="0" xfId="9" applyAlignment="1">
      <alignment horizontal="center"/>
    </xf>
  </cellXfs>
  <cellStyles count="10">
    <cellStyle name="20% - Accent4" xfId="9" builtinId="42"/>
    <cellStyle name="40% - Accent1" xfId="7" builtinId="31"/>
    <cellStyle name="Accent3" xfId="8" builtinId="37"/>
    <cellStyle name="Currency" xfId="1" builtinId="4"/>
    <cellStyle name="Good" xfId="5" builtinId="26"/>
    <cellStyle name="Heading 3" xfId="3" builtinId="18"/>
    <cellStyle name="Heading 4" xfId="4" builtinId="19"/>
    <cellStyle name="Normal" xfId="0" builtinId="0"/>
    <cellStyle name="Output" xfId="6" builtinId="21"/>
    <cellStyle name="Percent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left" vertical="bottom" textRotation="45" wrapText="0" indent="0" justifyLastLine="0" shrinkToFit="0" readingOrder="0"/>
    </dxf>
    <dxf>
      <numFmt numFmtId="164" formatCode="_([$$-409]* #,##0.00_);_([$$-409]* \(#,##0.00\);_([$$-409]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'Client Info'!$E$1</c:f>
              <c:strCache>
                <c:ptCount val="1"/>
                <c:pt idx="0">
                  <c:v>Hourly Rate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'Client Info'!$D$2:$D$17</c:f>
              <c:strCache>
                <c:ptCount val="16"/>
                <c:pt idx="0">
                  <c:v>Atty. Kim</c:v>
                </c:pt>
                <c:pt idx="1">
                  <c:v>Atty. Kim</c:v>
                </c:pt>
                <c:pt idx="2">
                  <c:v>Atty. Kim</c:v>
                </c:pt>
                <c:pt idx="3">
                  <c:v>Atty. Kim</c:v>
                </c:pt>
                <c:pt idx="4">
                  <c:v>Atty. Kim</c:v>
                </c:pt>
                <c:pt idx="5">
                  <c:v>Atty. Kim</c:v>
                </c:pt>
                <c:pt idx="6">
                  <c:v>Atty. Lee</c:v>
                </c:pt>
                <c:pt idx="7">
                  <c:v>Atty. Lee</c:v>
                </c:pt>
                <c:pt idx="8">
                  <c:v>Atty. Lee</c:v>
                </c:pt>
                <c:pt idx="9">
                  <c:v>Atty. Rivera</c:v>
                </c:pt>
                <c:pt idx="10">
                  <c:v>Atty. Rivera</c:v>
                </c:pt>
                <c:pt idx="11">
                  <c:v>Atty. Rivera</c:v>
                </c:pt>
                <c:pt idx="12">
                  <c:v>Atty. Rivera</c:v>
                </c:pt>
                <c:pt idx="13">
                  <c:v>Atty. Rivera</c:v>
                </c:pt>
                <c:pt idx="14">
                  <c:v>Atty. Santos</c:v>
                </c:pt>
                <c:pt idx="15">
                  <c:v>Atty. Santos</c:v>
                </c:pt>
              </c:strCache>
            </c:strRef>
          </c:cat>
          <c:val>
            <c:numRef>
              <c:f>'Client Info'!$E$2:$E$17</c:f>
              <c:numCache>
                <c:formatCode>_([$$-409]* #,##0.00_);_([$$-409]* \(#,##0.00\);_([$$-409]* "-"??_);_(@_)</c:formatCode>
                <c:ptCount val="16"/>
                <c:pt idx="0">
                  <c:v>265</c:v>
                </c:pt>
                <c:pt idx="1">
                  <c:v>260</c:v>
                </c:pt>
                <c:pt idx="2">
                  <c:v>250</c:v>
                </c:pt>
                <c:pt idx="3">
                  <c:v>250</c:v>
                </c:pt>
                <c:pt idx="4">
                  <c:v>240</c:v>
                </c:pt>
                <c:pt idx="5">
                  <c:v>190</c:v>
                </c:pt>
                <c:pt idx="6">
                  <c:v>220</c:v>
                </c:pt>
                <c:pt idx="7">
                  <c:v>185</c:v>
                </c:pt>
                <c:pt idx="8">
                  <c:v>180</c:v>
                </c:pt>
                <c:pt idx="9">
                  <c:v>210</c:v>
                </c:pt>
                <c:pt idx="10">
                  <c:v>200</c:v>
                </c:pt>
                <c:pt idx="11">
                  <c:v>200</c:v>
                </c:pt>
                <c:pt idx="12">
                  <c:v>190</c:v>
                </c:pt>
                <c:pt idx="13">
                  <c:v>175</c:v>
                </c:pt>
                <c:pt idx="14">
                  <c:v>240</c:v>
                </c:pt>
                <c:pt idx="15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B3-4B33-B1B1-867BC0947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4235248"/>
        <c:axId val="1254234288"/>
      </c:barChart>
      <c:catAx>
        <c:axId val="125423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4234288"/>
        <c:crosses val="autoZero"/>
        <c:auto val="1"/>
        <c:lblAlgn val="ctr"/>
        <c:lblOffset val="100"/>
        <c:noMultiLvlLbl val="0"/>
      </c:catAx>
      <c:valAx>
        <c:axId val="125423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[$$-409]* #,##0.00_);_([$$-409]* \(#,##0.00\);_([$$-409]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4235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365760</xdr:colOff>
      <xdr:row>0</xdr:row>
      <xdr:rowOff>643890</xdr:rowOff>
    </xdr:from>
    <xdr:to>
      <xdr:col>14</xdr:col>
      <xdr:colOff>60960</xdr:colOff>
      <xdr:row>15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7F306C-0231-2124-F105-5114C887C0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dilyn Goodno" refreshedDate="45960.018597916664" createdVersion="8" refreshedVersion="8" minRefreshableVersion="3" recordCount="6" xr:uid="{C2CA72A0-E457-486B-9C5D-DACF193083D5}">
  <cacheSource type="worksheet">
    <worksheetSource ref="A1:J7" sheet="Case Acquisition Strategy"/>
  </cacheSource>
  <cacheFields count="10">
    <cacheField name="Strategy" numFmtId="0">
      <sharedItems/>
    </cacheField>
    <cacheField name="Leads Generated" numFmtId="0">
      <sharedItems containsSemiMixedTypes="0" containsString="0" containsNumber="1" containsInteger="1" minValue="50" maxValue="120"/>
    </cacheField>
    <cacheField name="Converstion Rate (%)" numFmtId="9">
      <sharedItems containsSemiMixedTypes="0" containsString="0" containsNumber="1" minValue="0.08" maxValue="0.13"/>
    </cacheField>
    <cacheField name="Current Cases" numFmtId="1">
      <sharedItems containsSemiMixedTypes="0" containsString="0" containsNumber="1" minValue="5" maxValue="12"/>
    </cacheField>
    <cacheField name="Target Cases" numFmtId="0">
      <sharedItems containsSemiMixedTypes="0" containsString="0" containsNumber="1" containsInteger="1" minValue="15" maxValue="30"/>
    </cacheField>
    <cacheField name="Increase Needed" numFmtId="1">
      <sharedItems containsSemiMixedTypes="0" containsString="0" containsNumber="1" minValue="10" maxValue="18"/>
    </cacheField>
    <cacheField name="Budget ($)" numFmtId="44">
      <sharedItems containsSemiMixedTypes="0" containsString="0" containsNumber="1" containsInteger="1" minValue="500" maxValue="1500" count="6">
        <n v="500"/>
        <n v="1000"/>
        <n v="800"/>
        <n v="600"/>
        <n v="1500"/>
        <n v="700"/>
      </sharedItems>
    </cacheField>
    <cacheField name="Cost per Lead ($)" numFmtId="44">
      <sharedItems containsSemiMixedTypes="0" containsString="0" containsNumber="1" minValue="6.666666666666667" maxValue="20"/>
    </cacheField>
    <cacheField name="ROI (%)" numFmtId="9">
      <sharedItems containsSemiMixedTypes="0" containsString="0" containsNumber="1" minValue="1.5" maxValue="2.2000000000000002"/>
    </cacheField>
    <cacheField name="ROI Rating" numFmtId="0">
      <sharedItems count="3">
        <s v="Excellent"/>
        <s v="High"/>
        <s v="Moderat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s v="Referral Program"/>
    <n v="60"/>
    <n v="0.13"/>
    <n v="7.8000000000000007"/>
    <n v="20"/>
    <n v="12.2"/>
    <x v="0"/>
    <n v="8.3333333333333339"/>
    <n v="2.2000000000000002"/>
    <x v="0"/>
  </r>
  <r>
    <s v="Partnerships"/>
    <n v="50"/>
    <n v="0.1"/>
    <n v="5"/>
    <n v="15"/>
    <n v="10"/>
    <x v="1"/>
    <n v="20"/>
    <n v="2"/>
    <x v="0"/>
  </r>
  <r>
    <s v="Free Consultations"/>
    <n v="100"/>
    <n v="0.12"/>
    <n v="12"/>
    <n v="30"/>
    <n v="18"/>
    <x v="2"/>
    <n v="8"/>
    <n v="1.8"/>
    <x v="1"/>
  </r>
  <r>
    <s v="SEO Campaign"/>
    <n v="90"/>
    <n v="0.1"/>
    <n v="9"/>
    <n v="22"/>
    <n v="13"/>
    <x v="3"/>
    <n v="6.666666666666667"/>
    <n v="1.9"/>
    <x v="1"/>
  </r>
  <r>
    <s v="Social Media Ads"/>
    <n v="120"/>
    <n v="0.08"/>
    <n v="9.6"/>
    <n v="25"/>
    <n v="15.4"/>
    <x v="4"/>
    <n v="12.5"/>
    <n v="1.5"/>
    <x v="2"/>
  </r>
  <r>
    <s v="Community Events"/>
    <n v="80"/>
    <n v="0.09"/>
    <n v="7.1999999999999993"/>
    <n v="18"/>
    <n v="10.8"/>
    <x v="5"/>
    <n v="8.75"/>
    <n v="1.75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2E3E6A-808C-4E48-ACDD-1FA10E28A9E9}" name="PivotTable5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5:F19" firstHeaderRow="0" firstDataRow="1" firstDataCol="1"/>
  <pivotFields count="10">
    <pivotField compact="0" outline="0" showAll="0"/>
    <pivotField dataField="1" compact="0" outline="0" showAll="0"/>
    <pivotField compact="0" numFmtId="9" outline="0" showAll="0"/>
    <pivotField dataField="1" compact="0" numFmtId="1" outline="0" showAll="0"/>
    <pivotField dataField="1" compact="0" outline="0" showAll="0"/>
    <pivotField compact="0" numFmtId="1" outline="0" showAll="0"/>
    <pivotField dataField="1" compact="0" numFmtId="44" outline="0" showAll="0"/>
    <pivotField compact="0" numFmtId="44" outline="0" showAll="0"/>
    <pivotField dataField="1" compact="0" numFmtId="9" outline="0" showAll="0"/>
    <pivotField axis="axisRow" compact="0" outline="0" showAll="0">
      <items count="4">
        <item x="0"/>
        <item x="1"/>
        <item x="2"/>
        <item t="default"/>
      </items>
    </pivotField>
  </pivotFields>
  <rowFields count="1">
    <field x="9"/>
  </rowFields>
  <rowItems count="4">
    <i>
      <x/>
    </i>
    <i>
      <x v="1"/>
    </i>
    <i>
      <x v="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verage of ROI (%)" fld="8" subtotal="average" baseField="9" baseItem="0" numFmtId="9"/>
    <dataField name="Sum of Leads Generated" fld="1" baseField="0" baseItem="0"/>
    <dataField name="Sum of Current Cases" fld="3" baseField="0" baseItem="0" numFmtId="1"/>
    <dataField name="Sum of Target Cases" fld="4" baseField="0" baseItem="0"/>
    <dataField name="Sum of Budget ($)" fld="6" baseField="0" baseItem="0" numFmtId="44"/>
  </dataFields>
  <pivotTableStyleInfo name="PivotStyleLight1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069195-21BF-435C-B472-D7B83E801090}" name="Table1" displayName="Table1" ref="A1:F17" totalsRowShown="0" headerRowDxfId="4" headerRowCellStyle="40% - Accent1">
  <autoFilter ref="A1:F17" xr:uid="{0B069195-21BF-435C-B472-D7B83E801090}"/>
  <sortState xmlns:xlrd2="http://schemas.microsoft.com/office/spreadsheetml/2017/richdata2" ref="A2:F17">
    <sortCondition ref="D2:D17"/>
    <sortCondition descending="1" ref="E2:E17"/>
  </sortState>
  <tableColumns count="6">
    <tableColumn id="1" xr3:uid="{D6076FF7-F03D-404E-B3E3-83F09B2DEB65}" name="Client ID"/>
    <tableColumn id="2" xr3:uid="{5598171A-8F73-4106-82E5-C651F607563D}" name="Client Name"/>
    <tableColumn id="3" xr3:uid="{905DEF05-840F-4639-8B3C-0693D50EE4EE}" name="Case Type"/>
    <tableColumn id="4" xr3:uid="{57ED5638-B6B4-46F8-A4BB-827021CFE7C2}" name="Lawyer"/>
    <tableColumn id="5" xr3:uid="{A3B9DFFD-732A-4BF1-B54C-E225C26B3ABA}" name="Hourly Rate" dataDxfId="5"/>
    <tableColumn id="6" xr3:uid="{5353EBE6-3C31-43A5-9685-90BEB4A5C696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17"/>
  <sheetViews>
    <sheetView tabSelected="1" workbookViewId="0">
      <selection activeCell="G21" sqref="G21"/>
    </sheetView>
  </sheetViews>
  <sheetFormatPr defaultRowHeight="14.4" x14ac:dyDescent="0.3"/>
  <cols>
    <col min="1" max="1" width="9.88671875" customWidth="1"/>
    <col min="2" max="2" width="20.109375" bestFit="1" customWidth="1"/>
    <col min="3" max="3" width="11.33203125" customWidth="1"/>
    <col min="4" max="4" width="10.44140625" bestFit="1" customWidth="1"/>
    <col min="5" max="5" width="12.6640625" customWidth="1"/>
    <col min="6" max="6" width="8.109375" customWidth="1"/>
    <col min="17" max="17" width="10" bestFit="1" customWidth="1"/>
    <col min="18" max="18" width="9.5546875" bestFit="1" customWidth="1"/>
  </cols>
  <sheetData>
    <row r="1" spans="1:6" ht="52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t="s">
        <v>34</v>
      </c>
      <c r="B2" t="s">
        <v>42</v>
      </c>
      <c r="C2" t="s">
        <v>23</v>
      </c>
      <c r="D2" t="s">
        <v>28</v>
      </c>
      <c r="E2" s="1">
        <v>265</v>
      </c>
      <c r="F2" t="s">
        <v>32</v>
      </c>
    </row>
    <row r="3" spans="1:6" x14ac:dyDescent="0.3">
      <c r="A3" t="s">
        <v>40</v>
      </c>
      <c r="B3" t="s">
        <v>48</v>
      </c>
      <c r="C3" t="s">
        <v>23</v>
      </c>
      <c r="D3" t="s">
        <v>28</v>
      </c>
      <c r="E3" s="1">
        <v>260</v>
      </c>
      <c r="F3" t="s">
        <v>30</v>
      </c>
    </row>
    <row r="4" spans="1:6" x14ac:dyDescent="0.3">
      <c r="A4" t="s">
        <v>7</v>
      </c>
      <c r="B4" t="s">
        <v>15</v>
      </c>
      <c r="C4" t="s">
        <v>23</v>
      </c>
      <c r="D4" t="s">
        <v>28</v>
      </c>
      <c r="E4" s="1">
        <v>250</v>
      </c>
      <c r="F4" t="s">
        <v>30</v>
      </c>
    </row>
    <row r="5" spans="1:6" x14ac:dyDescent="0.3">
      <c r="A5" t="s">
        <v>36</v>
      </c>
      <c r="B5" t="s">
        <v>44</v>
      </c>
      <c r="C5" t="s">
        <v>50</v>
      </c>
      <c r="D5" t="s">
        <v>28</v>
      </c>
      <c r="E5" s="1">
        <v>250</v>
      </c>
      <c r="F5" t="s">
        <v>31</v>
      </c>
    </row>
    <row r="6" spans="1:6" x14ac:dyDescent="0.3">
      <c r="A6" t="s">
        <v>10</v>
      </c>
      <c r="B6" t="s">
        <v>18</v>
      </c>
      <c r="C6" t="s">
        <v>23</v>
      </c>
      <c r="D6" t="s">
        <v>28</v>
      </c>
      <c r="E6" s="1">
        <v>240</v>
      </c>
      <c r="F6" t="s">
        <v>30</v>
      </c>
    </row>
    <row r="7" spans="1:6" x14ac:dyDescent="0.3">
      <c r="A7" t="s">
        <v>13</v>
      </c>
      <c r="B7" t="s">
        <v>21</v>
      </c>
      <c r="C7" t="s">
        <v>25</v>
      </c>
      <c r="D7" t="s">
        <v>28</v>
      </c>
      <c r="E7" s="1">
        <v>190</v>
      </c>
      <c r="F7" t="s">
        <v>32</v>
      </c>
    </row>
    <row r="8" spans="1:6" x14ac:dyDescent="0.3">
      <c r="A8" t="s">
        <v>12</v>
      </c>
      <c r="B8" t="s">
        <v>20</v>
      </c>
      <c r="C8" t="s">
        <v>26</v>
      </c>
      <c r="D8" t="s">
        <v>29</v>
      </c>
      <c r="E8" s="1">
        <v>220</v>
      </c>
      <c r="F8" t="s">
        <v>31</v>
      </c>
    </row>
    <row r="9" spans="1:6" x14ac:dyDescent="0.3">
      <c r="A9" t="s">
        <v>37</v>
      </c>
      <c r="B9" t="s">
        <v>45</v>
      </c>
      <c r="C9" t="s">
        <v>25</v>
      </c>
      <c r="D9" t="s">
        <v>29</v>
      </c>
      <c r="E9" s="1">
        <v>185</v>
      </c>
      <c r="F9" t="s">
        <v>30</v>
      </c>
    </row>
    <row r="10" spans="1:6" x14ac:dyDescent="0.3">
      <c r="A10" t="s">
        <v>9</v>
      </c>
      <c r="B10" t="s">
        <v>17</v>
      </c>
      <c r="C10" t="s">
        <v>25</v>
      </c>
      <c r="D10" t="s">
        <v>29</v>
      </c>
      <c r="E10" s="1">
        <v>180</v>
      </c>
      <c r="F10" t="s">
        <v>32</v>
      </c>
    </row>
    <row r="11" spans="1:6" x14ac:dyDescent="0.3">
      <c r="A11" t="s">
        <v>33</v>
      </c>
      <c r="B11" t="s">
        <v>41</v>
      </c>
      <c r="C11" t="s">
        <v>49</v>
      </c>
      <c r="D11" t="s">
        <v>27</v>
      </c>
      <c r="E11" s="1">
        <v>210</v>
      </c>
      <c r="F11" t="s">
        <v>30</v>
      </c>
    </row>
    <row r="12" spans="1:6" x14ac:dyDescent="0.3">
      <c r="A12" t="s">
        <v>6</v>
      </c>
      <c r="B12" t="s">
        <v>14</v>
      </c>
      <c r="C12" t="s">
        <v>22</v>
      </c>
      <c r="D12" t="s">
        <v>27</v>
      </c>
      <c r="E12" s="1">
        <v>200</v>
      </c>
      <c r="F12" t="s">
        <v>30</v>
      </c>
    </row>
    <row r="13" spans="1:6" x14ac:dyDescent="0.3">
      <c r="A13" t="s">
        <v>11</v>
      </c>
      <c r="B13" t="s">
        <v>19</v>
      </c>
      <c r="C13" t="s">
        <v>22</v>
      </c>
      <c r="D13" t="s">
        <v>27</v>
      </c>
      <c r="E13" s="1">
        <v>200</v>
      </c>
      <c r="F13" t="s">
        <v>30</v>
      </c>
    </row>
    <row r="14" spans="1:6" x14ac:dyDescent="0.3">
      <c r="A14" t="s">
        <v>35</v>
      </c>
      <c r="B14" t="s">
        <v>43</v>
      </c>
      <c r="C14" t="s">
        <v>22</v>
      </c>
      <c r="D14" t="s">
        <v>27</v>
      </c>
      <c r="E14" s="1">
        <v>190</v>
      </c>
      <c r="F14" t="s">
        <v>30</v>
      </c>
    </row>
    <row r="15" spans="1:6" x14ac:dyDescent="0.3">
      <c r="A15" t="s">
        <v>8</v>
      </c>
      <c r="B15" t="s">
        <v>16</v>
      </c>
      <c r="C15" t="s">
        <v>24</v>
      </c>
      <c r="D15" t="s">
        <v>27</v>
      </c>
      <c r="E15" s="1">
        <v>175</v>
      </c>
      <c r="F15" t="s">
        <v>31</v>
      </c>
    </row>
    <row r="16" spans="1:6" x14ac:dyDescent="0.3">
      <c r="A16" t="s">
        <v>39</v>
      </c>
      <c r="B16" t="s">
        <v>47</v>
      </c>
      <c r="C16" t="s">
        <v>24</v>
      </c>
      <c r="D16" t="s">
        <v>51</v>
      </c>
      <c r="E16" s="1">
        <v>240</v>
      </c>
      <c r="F16" t="s">
        <v>31</v>
      </c>
    </row>
    <row r="17" spans="1:6" x14ac:dyDescent="0.3">
      <c r="A17" t="s">
        <v>38</v>
      </c>
      <c r="B17" t="s">
        <v>46</v>
      </c>
      <c r="C17" t="s">
        <v>24</v>
      </c>
      <c r="D17" t="s">
        <v>51</v>
      </c>
      <c r="E17" s="1">
        <v>230</v>
      </c>
      <c r="F17" t="s">
        <v>30</v>
      </c>
    </row>
  </sheetData>
  <sortState xmlns:xlrd2="http://schemas.microsoft.com/office/spreadsheetml/2017/richdata2" ref="P2:R5">
    <sortCondition ref="P2:P5"/>
  </sortState>
  <dataValidations count="1">
    <dataValidation type="list" allowBlank="1" showInputMessage="1" showErrorMessage="1" errorTitle="Invalid Case Type" error="Please select a valid case type from the dropdown list." promptTitle="Select a Case Type" prompt="Choose a valid case category from the list: Family, Civil, Criminal, Corporate, Real Estate, Immigration, Contract, or Other" sqref="C2:C1048576" xr:uid="{286B2A58-0E9D-4CB2-AE68-6BD587961168}">
      <formula1>"Family, Civil, Criminal, Corporate, Real Estate, Immigration, Contract, Other"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250F-B222-46CF-9ECC-492E0F0B790D}">
  <sheetPr>
    <tabColor rgb="FFC00000"/>
  </sheetPr>
  <dimension ref="A1:N19"/>
  <sheetViews>
    <sheetView workbookViewId="0">
      <selection activeCell="T21" sqref="T21"/>
    </sheetView>
  </sheetViews>
  <sheetFormatPr defaultRowHeight="14.4" outlineLevelRow="2" x14ac:dyDescent="0.3"/>
  <cols>
    <col min="1" max="1" width="8.44140625" bestFit="1" customWidth="1"/>
    <col min="2" max="2" width="11.109375" bestFit="1" customWidth="1"/>
    <col min="3" max="3" width="10.109375" bestFit="1" customWidth="1"/>
  </cols>
  <sheetData>
    <row r="1" spans="1:3" x14ac:dyDescent="0.3">
      <c r="A1" s="18" t="s">
        <v>119</v>
      </c>
      <c r="B1" s="18"/>
      <c r="C1" s="18"/>
    </row>
    <row r="2" spans="1:3" x14ac:dyDescent="0.3">
      <c r="A2" s="21" t="s">
        <v>113</v>
      </c>
      <c r="B2" s="21" t="s">
        <v>120</v>
      </c>
      <c r="C2" s="21" t="s">
        <v>114</v>
      </c>
    </row>
    <row r="3" spans="1:3" outlineLevel="2" x14ac:dyDescent="0.3">
      <c r="A3" s="19" t="s">
        <v>116</v>
      </c>
      <c r="B3" s="19" t="s">
        <v>25</v>
      </c>
      <c r="C3" s="19">
        <v>4</v>
      </c>
    </row>
    <row r="4" spans="1:3" outlineLevel="1" x14ac:dyDescent="0.3">
      <c r="A4" s="19"/>
      <c r="B4" s="20" t="s">
        <v>127</v>
      </c>
      <c r="C4" s="19">
        <f>SUBTOTAL(1,C3:C3)</f>
        <v>4</v>
      </c>
    </row>
    <row r="5" spans="1:3" outlineLevel="2" x14ac:dyDescent="0.3">
      <c r="A5" s="19" t="s">
        <v>121</v>
      </c>
      <c r="B5" s="19" t="s">
        <v>23</v>
      </c>
      <c r="C5" s="19">
        <v>5</v>
      </c>
    </row>
    <row r="6" spans="1:3" outlineLevel="2" x14ac:dyDescent="0.3">
      <c r="A6" s="19" t="s">
        <v>123</v>
      </c>
      <c r="B6" s="19" t="s">
        <v>23</v>
      </c>
      <c r="C6" s="19">
        <v>9</v>
      </c>
    </row>
    <row r="7" spans="1:3" outlineLevel="2" x14ac:dyDescent="0.3">
      <c r="A7" s="19" t="s">
        <v>115</v>
      </c>
      <c r="B7" s="19" t="s">
        <v>23</v>
      </c>
      <c r="C7" s="19">
        <v>6</v>
      </c>
    </row>
    <row r="8" spans="1:3" outlineLevel="1" x14ac:dyDescent="0.3">
      <c r="A8" s="19"/>
      <c r="B8" s="20" t="s">
        <v>128</v>
      </c>
      <c r="C8" s="19">
        <f>SUBTOTAL(1,C5:C7)</f>
        <v>6.666666666666667</v>
      </c>
    </row>
    <row r="9" spans="1:3" outlineLevel="2" x14ac:dyDescent="0.3">
      <c r="A9" s="19" t="s">
        <v>118</v>
      </c>
      <c r="B9" s="19" t="s">
        <v>24</v>
      </c>
      <c r="C9" s="19">
        <v>10</v>
      </c>
    </row>
    <row r="10" spans="1:3" outlineLevel="2" x14ac:dyDescent="0.3">
      <c r="A10" s="19" t="s">
        <v>126</v>
      </c>
      <c r="B10" s="19" t="s">
        <v>24</v>
      </c>
      <c r="C10" s="19">
        <v>3</v>
      </c>
    </row>
    <row r="11" spans="1:3" outlineLevel="1" x14ac:dyDescent="0.3">
      <c r="A11" s="19"/>
      <c r="B11" s="20" t="s">
        <v>129</v>
      </c>
      <c r="C11" s="19">
        <f>SUBTOTAL(1,C9:C10)</f>
        <v>6.5</v>
      </c>
    </row>
    <row r="12" spans="1:3" outlineLevel="2" x14ac:dyDescent="0.3">
      <c r="A12" s="19" t="s">
        <v>122</v>
      </c>
      <c r="B12" s="19" t="s">
        <v>22</v>
      </c>
      <c r="C12" s="19">
        <v>8</v>
      </c>
    </row>
    <row r="13" spans="1:3" outlineLevel="2" x14ac:dyDescent="0.3">
      <c r="A13" s="19" t="s">
        <v>124</v>
      </c>
      <c r="B13" s="19" t="s">
        <v>22</v>
      </c>
      <c r="C13" s="19">
        <v>4</v>
      </c>
    </row>
    <row r="14" spans="1:3" outlineLevel="2" x14ac:dyDescent="0.3">
      <c r="A14" s="19" t="s">
        <v>125</v>
      </c>
      <c r="B14" s="19" t="s">
        <v>22</v>
      </c>
      <c r="C14" s="19">
        <v>7</v>
      </c>
    </row>
    <row r="15" spans="1:3" outlineLevel="2" x14ac:dyDescent="0.3">
      <c r="A15" s="19" t="s">
        <v>117</v>
      </c>
      <c r="B15" s="19" t="s">
        <v>22</v>
      </c>
      <c r="C15" s="19">
        <v>9</v>
      </c>
    </row>
    <row r="16" spans="1:3" ht="28.8" outlineLevel="1" x14ac:dyDescent="0.3">
      <c r="A16" s="19"/>
      <c r="B16" s="20" t="s">
        <v>130</v>
      </c>
      <c r="C16" s="19">
        <f>SUBTOTAL(1,C12:C15)</f>
        <v>7</v>
      </c>
    </row>
    <row r="17" spans="1:14" x14ac:dyDescent="0.3">
      <c r="A17" s="19"/>
      <c r="B17" s="20" t="s">
        <v>106</v>
      </c>
      <c r="C17" s="19">
        <f>SUBTOTAL(1,C3:C15)</f>
        <v>6.5</v>
      </c>
    </row>
    <row r="19" spans="1:14" x14ac:dyDescent="0.3">
      <c r="A19" s="22" t="s">
        <v>131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</sheetData>
  <sortState xmlns:xlrd2="http://schemas.microsoft.com/office/spreadsheetml/2017/richdata2" ref="A3:C15">
    <sortCondition ref="B3:B15"/>
  </sortState>
  <mergeCells count="2">
    <mergeCell ref="A1:C1"/>
    <mergeCell ref="A19:N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24CC-1E54-4CEB-BDC4-C99A75110714}">
  <sheetPr>
    <tabColor rgb="FF00B050"/>
  </sheetPr>
  <dimension ref="A1:H28"/>
  <sheetViews>
    <sheetView workbookViewId="0">
      <selection activeCell="K8" sqref="K8"/>
    </sheetView>
  </sheetViews>
  <sheetFormatPr defaultRowHeight="14.4" x14ac:dyDescent="0.3"/>
  <cols>
    <col min="1" max="1" width="7.88671875" bestFit="1" customWidth="1"/>
    <col min="2" max="2" width="10.77734375" bestFit="1" customWidth="1"/>
    <col min="3" max="3" width="10.88671875" bestFit="1" customWidth="1"/>
    <col min="4" max="4" width="12.6640625" bestFit="1" customWidth="1"/>
    <col min="5" max="5" width="21.44140625" style="3" bestFit="1" customWidth="1"/>
    <col min="6" max="6" width="11.109375" bestFit="1" customWidth="1"/>
    <col min="7" max="7" width="13.6640625" bestFit="1" customWidth="1"/>
    <col min="8" max="8" width="9.44140625" bestFit="1" customWidth="1"/>
  </cols>
  <sheetData>
    <row r="1" spans="1:8" x14ac:dyDescent="0.3">
      <c r="A1" s="16" t="s">
        <v>0</v>
      </c>
      <c r="B1" s="16" t="s">
        <v>3</v>
      </c>
      <c r="C1" s="16" t="s">
        <v>2</v>
      </c>
      <c r="D1" s="16" t="s">
        <v>52</v>
      </c>
      <c r="E1" s="17" t="s">
        <v>4</v>
      </c>
      <c r="F1" s="16" t="s">
        <v>53</v>
      </c>
      <c r="G1" s="16" t="s">
        <v>54</v>
      </c>
      <c r="H1" s="16" t="s">
        <v>57</v>
      </c>
    </row>
    <row r="2" spans="1:8" x14ac:dyDescent="0.3">
      <c r="A2" t="s">
        <v>6</v>
      </c>
      <c r="B2" t="s">
        <v>27</v>
      </c>
      <c r="C2" t="s">
        <v>22</v>
      </c>
      <c r="D2">
        <v>12</v>
      </c>
      <c r="E2" s="3">
        <v>200</v>
      </c>
      <c r="F2" s="3">
        <f>D2*E2</f>
        <v>2400</v>
      </c>
      <c r="G2" t="s">
        <v>55</v>
      </c>
      <c r="H2" t="str">
        <f>IF(G2="Unpaid","Follow Up",IF(G2="Paid","No Action","Check Status"))</f>
        <v>No Action</v>
      </c>
    </row>
    <row r="3" spans="1:8" x14ac:dyDescent="0.3">
      <c r="A3" t="s">
        <v>7</v>
      </c>
      <c r="B3" t="s">
        <v>28</v>
      </c>
      <c r="C3" t="s">
        <v>23</v>
      </c>
      <c r="D3">
        <v>18</v>
      </c>
      <c r="E3" s="3">
        <v>250</v>
      </c>
      <c r="F3" s="3">
        <f t="shared" ref="F3:F17" si="0">D3*E3</f>
        <v>4500</v>
      </c>
      <c r="G3" t="s">
        <v>56</v>
      </c>
      <c r="H3" t="str">
        <f t="shared" ref="H3:H17" si="1">IF(G3="Unpaid","Follow Up",IF(G3="Paid","No Action","Check Status"))</f>
        <v>Follow Up</v>
      </c>
    </row>
    <row r="4" spans="1:8" x14ac:dyDescent="0.3">
      <c r="A4" t="s">
        <v>8</v>
      </c>
      <c r="B4" t="s">
        <v>27</v>
      </c>
      <c r="C4" t="s">
        <v>24</v>
      </c>
      <c r="D4">
        <v>9</v>
      </c>
      <c r="E4" s="3">
        <v>175</v>
      </c>
      <c r="F4" s="3">
        <f t="shared" si="0"/>
        <v>1575</v>
      </c>
      <c r="G4" t="s">
        <v>55</v>
      </c>
      <c r="H4" t="str">
        <f t="shared" si="1"/>
        <v>No Action</v>
      </c>
    </row>
    <row r="5" spans="1:8" x14ac:dyDescent="0.3">
      <c r="A5" t="s">
        <v>9</v>
      </c>
      <c r="B5" t="s">
        <v>29</v>
      </c>
      <c r="C5" t="s">
        <v>25</v>
      </c>
      <c r="D5">
        <v>10</v>
      </c>
      <c r="E5" s="3">
        <v>180</v>
      </c>
      <c r="F5" s="3">
        <f t="shared" si="0"/>
        <v>1800</v>
      </c>
      <c r="G5" t="s">
        <v>55</v>
      </c>
      <c r="H5" t="str">
        <f t="shared" si="1"/>
        <v>No Action</v>
      </c>
    </row>
    <row r="6" spans="1:8" x14ac:dyDescent="0.3">
      <c r="A6" t="s">
        <v>10</v>
      </c>
      <c r="B6" t="s">
        <v>28</v>
      </c>
      <c r="C6" t="s">
        <v>23</v>
      </c>
      <c r="D6">
        <v>14</v>
      </c>
      <c r="E6" s="3">
        <v>240</v>
      </c>
      <c r="F6" s="3">
        <f t="shared" si="0"/>
        <v>3360</v>
      </c>
      <c r="G6" t="s">
        <v>56</v>
      </c>
      <c r="H6" t="str">
        <f t="shared" si="1"/>
        <v>Follow Up</v>
      </c>
    </row>
    <row r="7" spans="1:8" x14ac:dyDescent="0.3">
      <c r="A7" t="s">
        <v>11</v>
      </c>
      <c r="B7" t="s">
        <v>27</v>
      </c>
      <c r="C7" t="s">
        <v>22</v>
      </c>
      <c r="D7">
        <v>11</v>
      </c>
      <c r="E7" s="3">
        <v>200</v>
      </c>
      <c r="F7" s="3">
        <f t="shared" si="0"/>
        <v>2200</v>
      </c>
      <c r="G7" t="s">
        <v>56</v>
      </c>
      <c r="H7" t="str">
        <f t="shared" si="1"/>
        <v>Follow Up</v>
      </c>
    </row>
    <row r="8" spans="1:8" x14ac:dyDescent="0.3">
      <c r="A8" t="s">
        <v>12</v>
      </c>
      <c r="B8" t="s">
        <v>29</v>
      </c>
      <c r="C8" t="s">
        <v>26</v>
      </c>
      <c r="D8">
        <v>8</v>
      </c>
      <c r="E8" s="3">
        <v>220</v>
      </c>
      <c r="F8" s="3">
        <f t="shared" si="0"/>
        <v>1760</v>
      </c>
      <c r="G8" t="s">
        <v>55</v>
      </c>
      <c r="H8" t="str">
        <f t="shared" si="1"/>
        <v>No Action</v>
      </c>
    </row>
    <row r="9" spans="1:8" x14ac:dyDescent="0.3">
      <c r="A9" t="s">
        <v>13</v>
      </c>
      <c r="B9" t="s">
        <v>29</v>
      </c>
      <c r="C9" t="s">
        <v>25</v>
      </c>
      <c r="D9">
        <v>7</v>
      </c>
      <c r="E9" s="3">
        <v>190</v>
      </c>
      <c r="F9" s="3">
        <f t="shared" si="0"/>
        <v>1330</v>
      </c>
      <c r="G9" t="s">
        <v>55</v>
      </c>
      <c r="H9" t="str">
        <f t="shared" si="1"/>
        <v>No Action</v>
      </c>
    </row>
    <row r="10" spans="1:8" x14ac:dyDescent="0.3">
      <c r="A10" t="s">
        <v>33</v>
      </c>
      <c r="B10" t="s">
        <v>27</v>
      </c>
      <c r="C10" t="s">
        <v>49</v>
      </c>
      <c r="D10">
        <v>15</v>
      </c>
      <c r="E10" s="3">
        <v>210</v>
      </c>
      <c r="F10" s="3">
        <f t="shared" si="0"/>
        <v>3150</v>
      </c>
      <c r="G10" t="s">
        <v>56</v>
      </c>
      <c r="H10" t="str">
        <f t="shared" si="1"/>
        <v>Follow Up</v>
      </c>
    </row>
    <row r="11" spans="1:8" x14ac:dyDescent="0.3">
      <c r="A11" t="s">
        <v>34</v>
      </c>
      <c r="B11" t="s">
        <v>28</v>
      </c>
      <c r="C11" t="s">
        <v>23</v>
      </c>
      <c r="D11">
        <v>9</v>
      </c>
      <c r="E11" s="3">
        <v>265</v>
      </c>
      <c r="F11" s="3">
        <f t="shared" si="0"/>
        <v>2385</v>
      </c>
      <c r="G11" t="s">
        <v>55</v>
      </c>
      <c r="H11" t="str">
        <f t="shared" si="1"/>
        <v>No Action</v>
      </c>
    </row>
    <row r="12" spans="1:8" x14ac:dyDescent="0.3">
      <c r="A12" t="s">
        <v>35</v>
      </c>
      <c r="B12" t="s">
        <v>27</v>
      </c>
      <c r="C12" t="s">
        <v>22</v>
      </c>
      <c r="D12">
        <v>10</v>
      </c>
      <c r="E12" s="3">
        <v>190</v>
      </c>
      <c r="F12" s="3">
        <f t="shared" si="0"/>
        <v>1900</v>
      </c>
      <c r="G12" t="s">
        <v>56</v>
      </c>
      <c r="H12" t="str">
        <f t="shared" si="1"/>
        <v>Follow Up</v>
      </c>
    </row>
    <row r="13" spans="1:8" x14ac:dyDescent="0.3">
      <c r="A13" t="s">
        <v>36</v>
      </c>
      <c r="B13" t="s">
        <v>28</v>
      </c>
      <c r="C13" t="s">
        <v>50</v>
      </c>
      <c r="D13">
        <v>13</v>
      </c>
      <c r="E13" s="3">
        <v>250</v>
      </c>
      <c r="F13" s="3">
        <f t="shared" si="0"/>
        <v>3250</v>
      </c>
      <c r="G13" t="s">
        <v>55</v>
      </c>
      <c r="H13" t="str">
        <f t="shared" si="1"/>
        <v>No Action</v>
      </c>
    </row>
    <row r="14" spans="1:8" x14ac:dyDescent="0.3">
      <c r="A14" t="s">
        <v>37</v>
      </c>
      <c r="B14" t="s">
        <v>29</v>
      </c>
      <c r="C14" t="s">
        <v>25</v>
      </c>
      <c r="D14">
        <v>8</v>
      </c>
      <c r="E14" s="3">
        <v>185</v>
      </c>
      <c r="F14" s="3">
        <f t="shared" si="0"/>
        <v>1480</v>
      </c>
      <c r="G14" t="s">
        <v>55</v>
      </c>
      <c r="H14" t="str">
        <f t="shared" si="1"/>
        <v>No Action</v>
      </c>
    </row>
    <row r="15" spans="1:8" x14ac:dyDescent="0.3">
      <c r="A15" t="s">
        <v>38</v>
      </c>
      <c r="B15" t="s">
        <v>51</v>
      </c>
      <c r="C15" t="s">
        <v>24</v>
      </c>
      <c r="D15">
        <v>16</v>
      </c>
      <c r="E15" s="3">
        <v>230</v>
      </c>
      <c r="F15" s="3">
        <f t="shared" si="0"/>
        <v>3680</v>
      </c>
      <c r="G15" t="s">
        <v>56</v>
      </c>
      <c r="H15" t="str">
        <f t="shared" si="1"/>
        <v>Follow Up</v>
      </c>
    </row>
    <row r="16" spans="1:8" x14ac:dyDescent="0.3">
      <c r="A16" t="s">
        <v>39</v>
      </c>
      <c r="B16" t="s">
        <v>51</v>
      </c>
      <c r="C16" t="s">
        <v>24</v>
      </c>
      <c r="D16">
        <v>12</v>
      </c>
      <c r="E16" s="3">
        <v>240</v>
      </c>
      <c r="F16" s="3">
        <f t="shared" si="0"/>
        <v>2880</v>
      </c>
      <c r="G16" t="s">
        <v>55</v>
      </c>
      <c r="H16" t="str">
        <f t="shared" si="1"/>
        <v>No Action</v>
      </c>
    </row>
    <row r="17" spans="1:8" x14ac:dyDescent="0.3">
      <c r="A17" t="s">
        <v>40</v>
      </c>
      <c r="B17" t="s">
        <v>28</v>
      </c>
      <c r="C17" t="s">
        <v>23</v>
      </c>
      <c r="D17">
        <v>9</v>
      </c>
      <c r="E17" s="3">
        <v>260</v>
      </c>
      <c r="F17" s="3">
        <f t="shared" si="0"/>
        <v>2340</v>
      </c>
      <c r="G17" t="s">
        <v>56</v>
      </c>
      <c r="H17" t="str">
        <f t="shared" si="1"/>
        <v>Follow Up</v>
      </c>
    </row>
    <row r="19" spans="1:8" x14ac:dyDescent="0.3">
      <c r="E19" s="3" t="s">
        <v>58</v>
      </c>
      <c r="F19" s="3">
        <f>SUM(F2:F17)</f>
        <v>39990</v>
      </c>
    </row>
    <row r="20" spans="1:8" x14ac:dyDescent="0.3">
      <c r="E20" s="3" t="s">
        <v>59</v>
      </c>
      <c r="F20" s="3">
        <f>AVERAGE(F2:F17)</f>
        <v>2499.375</v>
      </c>
    </row>
    <row r="21" spans="1:8" x14ac:dyDescent="0.3">
      <c r="E21" s="3" t="s">
        <v>60</v>
      </c>
      <c r="F21" s="3">
        <f>MAX(F2:F17)</f>
        <v>4500</v>
      </c>
    </row>
    <row r="22" spans="1:8" x14ac:dyDescent="0.3">
      <c r="E22" s="3" t="s">
        <v>61</v>
      </c>
      <c r="F22" s="3">
        <f>MIN(F2:F17)</f>
        <v>1330</v>
      </c>
    </row>
    <row r="23" spans="1:8" x14ac:dyDescent="0.3">
      <c r="E23" s="3" t="s">
        <v>62</v>
      </c>
      <c r="F23">
        <f>COUNTA(A2:A17)</f>
        <v>16</v>
      </c>
    </row>
    <row r="24" spans="1:8" x14ac:dyDescent="0.3">
      <c r="E24" s="3" t="s">
        <v>63</v>
      </c>
      <c r="F24" s="3">
        <f>SUMIFS(F2:F17,G2:G17,"Unpaid")</f>
        <v>21130</v>
      </c>
    </row>
    <row r="25" spans="1:8" x14ac:dyDescent="0.3">
      <c r="E25" s="3" t="s">
        <v>64</v>
      </c>
      <c r="F25">
        <f>COUNTIF(G2:G17,"Unpaid")</f>
        <v>7</v>
      </c>
    </row>
    <row r="27" spans="1:8" x14ac:dyDescent="0.3">
      <c r="E27" s="3" t="s">
        <v>65</v>
      </c>
      <c r="F27" s="4">
        <v>0.05</v>
      </c>
    </row>
    <row r="28" spans="1:8" x14ac:dyDescent="0.3">
      <c r="E28" s="3" t="s">
        <v>66</v>
      </c>
      <c r="F28" s="5">
        <f>SUM(F2:F17)*(1+$F$27)</f>
        <v>41989.5</v>
      </c>
    </row>
  </sheetData>
  <phoneticPr fontId="7" type="noConversion"/>
  <conditionalFormatting sqref="G2:G17">
    <cfRule type="containsText" dxfId="3" priority="1" operator="containsText" text="Unpaid">
      <formula>NOT(ISERROR(SEARCH("Unpaid",G2)))</formula>
    </cfRule>
    <cfRule type="containsText" dxfId="2" priority="2" operator="containsText" text="Un">
      <formula>NOT(ISERROR(SEARCH("Un",G2)))</formula>
    </cfRule>
    <cfRule type="containsText" dxfId="1" priority="3" operator="containsText" text="Paid">
      <formula>NOT(ISERROR(SEARCH("Paid",G2)))</formula>
    </cfRule>
    <cfRule type="containsText" dxfId="0" priority="4" operator="containsText" text="Unpaid">
      <formula>NOT(ISERROR(SEARCH("Unpaid",G2)))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0A84-6B5B-4391-BD93-4A2469A1A67E}">
  <sheetPr>
    <tabColor rgb="FF7030A0"/>
  </sheetPr>
  <dimension ref="A1:G131"/>
  <sheetViews>
    <sheetView workbookViewId="0">
      <selection activeCell="G139" sqref="G139"/>
    </sheetView>
  </sheetViews>
  <sheetFormatPr defaultRowHeight="14.4" x14ac:dyDescent="0.3"/>
  <cols>
    <col min="1" max="1" width="24" bestFit="1" customWidth="1"/>
    <col min="2" max="2" width="11.109375" bestFit="1" customWidth="1"/>
    <col min="3" max="3" width="14.21875" bestFit="1" customWidth="1"/>
    <col min="4" max="4" width="13.21875" bestFit="1" customWidth="1"/>
    <col min="5" max="5" width="17" bestFit="1" customWidth="1"/>
    <col min="6" max="6" width="16.44140625" bestFit="1" customWidth="1"/>
    <col min="7" max="7" width="19.77734375" bestFit="1" customWidth="1"/>
  </cols>
  <sheetData>
    <row r="1" spans="1:7" x14ac:dyDescent="0.3">
      <c r="A1" s="8" t="s">
        <v>73</v>
      </c>
      <c r="B1" s="8"/>
      <c r="C1" s="8"/>
    </row>
    <row r="2" spans="1:7" x14ac:dyDescent="0.3">
      <c r="A2" t="s">
        <v>67</v>
      </c>
      <c r="B2" s="3">
        <v>25000</v>
      </c>
    </row>
    <row r="3" spans="1:7" x14ac:dyDescent="0.3">
      <c r="A3" t="s">
        <v>68</v>
      </c>
      <c r="B3" s="4">
        <v>0.05</v>
      </c>
    </row>
    <row r="4" spans="1:7" x14ac:dyDescent="0.3">
      <c r="A4" t="s">
        <v>69</v>
      </c>
      <c r="B4">
        <v>10</v>
      </c>
    </row>
    <row r="5" spans="1:7" x14ac:dyDescent="0.3">
      <c r="A5" t="s">
        <v>70</v>
      </c>
      <c r="B5">
        <v>12</v>
      </c>
    </row>
    <row r="6" spans="1:7" x14ac:dyDescent="0.3">
      <c r="A6" t="s">
        <v>74</v>
      </c>
      <c r="B6">
        <f>B3/B5</f>
        <v>4.1666666666666666E-3</v>
      </c>
    </row>
    <row r="7" spans="1:7" x14ac:dyDescent="0.3">
      <c r="A7" t="s">
        <v>71</v>
      </c>
      <c r="B7">
        <f>B4*B5</f>
        <v>120</v>
      </c>
    </row>
    <row r="8" spans="1:7" x14ac:dyDescent="0.3">
      <c r="A8" t="s">
        <v>72</v>
      </c>
      <c r="B8" s="7">
        <f>-PMT(B6,B7,B2)</f>
        <v>265.1637880976881</v>
      </c>
    </row>
    <row r="11" spans="1:7" x14ac:dyDescent="0.3">
      <c r="A11" s="9" t="s">
        <v>75</v>
      </c>
      <c r="B11" s="9" t="s">
        <v>76</v>
      </c>
      <c r="C11" s="9" t="s">
        <v>77</v>
      </c>
      <c r="D11" s="9" t="s">
        <v>78</v>
      </c>
      <c r="E11" s="9" t="s">
        <v>79</v>
      </c>
      <c r="F11" s="9" t="s">
        <v>80</v>
      </c>
      <c r="G11" s="9" t="s">
        <v>81</v>
      </c>
    </row>
    <row r="12" spans="1:7" x14ac:dyDescent="0.3">
      <c r="A12">
        <v>1</v>
      </c>
      <c r="B12" s="7">
        <f>-PMT($B$6,$B$7,$B$2)</f>
        <v>265.1637880976881</v>
      </c>
      <c r="C12" s="7">
        <f>-PPMT($B$6,A12,$B$7,$B$2)</f>
        <v>160.99712143102141</v>
      </c>
      <c r="D12" s="7">
        <f>-IPMT($B$6,A12,$B$7,$B$2)</f>
        <v>104.16666666666667</v>
      </c>
      <c r="E12" s="7">
        <f>SUM($D$12:D12)</f>
        <v>104.16666666666667</v>
      </c>
      <c r="F12" s="5">
        <f>$B$2-SUM($C$12:C12)</f>
        <v>24839.002878568979</v>
      </c>
      <c r="G12" s="6">
        <f>C12/B12</f>
        <v>0.60716104029902074</v>
      </c>
    </row>
    <row r="13" spans="1:7" x14ac:dyDescent="0.3">
      <c r="A13">
        <v>2</v>
      </c>
      <c r="B13" s="7">
        <f t="shared" ref="B13:B76" si="0">-PMT($B$6,$B$7,$B$2)</f>
        <v>265.1637880976881</v>
      </c>
      <c r="C13" s="7">
        <f t="shared" ref="C13:C76" si="1">-PPMT($B$6,A13,$B$7,$B$2)</f>
        <v>161.66794277031735</v>
      </c>
      <c r="D13" s="7">
        <f t="shared" ref="D13:D76" si="2">-IPMT($B$6,A13,$B$7,$B$2)</f>
        <v>103.49584532737073</v>
      </c>
      <c r="E13" s="7">
        <f>SUM($D$12:D13)</f>
        <v>207.6625119940374</v>
      </c>
      <c r="F13" s="5">
        <f>$B$2-SUM($C$12:C13)</f>
        <v>24677.334935798663</v>
      </c>
      <c r="G13" s="6">
        <f t="shared" ref="G13:G76" si="3">C13/B13</f>
        <v>0.60969087796693344</v>
      </c>
    </row>
    <row r="14" spans="1:7" x14ac:dyDescent="0.3">
      <c r="A14">
        <v>3</v>
      </c>
      <c r="B14" s="7">
        <f t="shared" si="0"/>
        <v>265.1637880976881</v>
      </c>
      <c r="C14" s="7">
        <f t="shared" si="1"/>
        <v>162.34155919852702</v>
      </c>
      <c r="D14" s="7">
        <f t="shared" si="2"/>
        <v>102.82222889916105</v>
      </c>
      <c r="E14" s="7">
        <f>SUM($D$12:D14)</f>
        <v>310.48474089319848</v>
      </c>
      <c r="F14" s="5">
        <f>$B$2-SUM($C$12:C14)</f>
        <v>24514.993376600134</v>
      </c>
      <c r="G14" s="6">
        <f t="shared" si="3"/>
        <v>0.61223125662512901</v>
      </c>
    </row>
    <row r="15" spans="1:7" x14ac:dyDescent="0.3">
      <c r="A15">
        <v>4</v>
      </c>
      <c r="B15" s="7">
        <f t="shared" si="0"/>
        <v>265.1637880976881</v>
      </c>
      <c r="C15" s="7">
        <f t="shared" si="1"/>
        <v>163.01798236185422</v>
      </c>
      <c r="D15" s="7">
        <f t="shared" si="2"/>
        <v>102.14580573583387</v>
      </c>
      <c r="E15" s="7">
        <f>SUM($D$12:D15)</f>
        <v>412.63054662903232</v>
      </c>
      <c r="F15" s="5">
        <f>$B$2-SUM($C$12:C15)</f>
        <v>24351.975394238281</v>
      </c>
      <c r="G15" s="6">
        <f t="shared" si="3"/>
        <v>0.61478222019440043</v>
      </c>
    </row>
    <row r="16" spans="1:7" x14ac:dyDescent="0.3">
      <c r="A16">
        <v>5</v>
      </c>
      <c r="B16" s="7">
        <f t="shared" si="0"/>
        <v>265.1637880976881</v>
      </c>
      <c r="C16" s="7">
        <f t="shared" si="1"/>
        <v>163.69722395502862</v>
      </c>
      <c r="D16" s="7">
        <f t="shared" si="2"/>
        <v>101.46656414265949</v>
      </c>
      <c r="E16" s="7">
        <f>SUM($D$12:D16)</f>
        <v>514.09711077169186</v>
      </c>
      <c r="F16" s="5">
        <f>$B$2-SUM($C$12:C16)</f>
        <v>24188.278170283251</v>
      </c>
      <c r="G16" s="6">
        <f t="shared" si="3"/>
        <v>0.61734381277854378</v>
      </c>
    </row>
    <row r="17" spans="1:7" x14ac:dyDescent="0.3">
      <c r="A17">
        <v>6</v>
      </c>
      <c r="B17" s="7">
        <f t="shared" si="0"/>
        <v>265.1637880976881</v>
      </c>
      <c r="C17" s="7">
        <f t="shared" si="1"/>
        <v>164.37929572150787</v>
      </c>
      <c r="D17" s="7">
        <f t="shared" si="2"/>
        <v>100.78449237618021</v>
      </c>
      <c r="E17" s="7">
        <f>SUM($D$12:D17)</f>
        <v>614.88160314787206</v>
      </c>
      <c r="F17" s="5">
        <f>$B$2-SUM($C$12:C17)</f>
        <v>24023.898874561743</v>
      </c>
      <c r="G17" s="6">
        <f t="shared" si="3"/>
        <v>0.61991607866512088</v>
      </c>
    </row>
    <row r="18" spans="1:7" x14ac:dyDescent="0.3">
      <c r="A18">
        <v>7</v>
      </c>
      <c r="B18" s="7">
        <f t="shared" si="0"/>
        <v>265.1637880976881</v>
      </c>
      <c r="C18" s="7">
        <f t="shared" si="1"/>
        <v>165.0642094536808</v>
      </c>
      <c r="D18" s="7">
        <f t="shared" si="2"/>
        <v>100.09957864400724</v>
      </c>
      <c r="E18" s="7">
        <f>SUM($D$12:D18)</f>
        <v>714.98118179187929</v>
      </c>
      <c r="F18" s="5">
        <f>$B$2-SUM($C$12:C18)</f>
        <v>23858.834665108065</v>
      </c>
      <c r="G18" s="6">
        <f t="shared" si="3"/>
        <v>0.62249906232622554</v>
      </c>
    </row>
    <row r="19" spans="1:7" x14ac:dyDescent="0.3">
      <c r="A19">
        <v>8</v>
      </c>
      <c r="B19" s="7">
        <f t="shared" si="0"/>
        <v>265.1637880976881</v>
      </c>
      <c r="C19" s="7">
        <f t="shared" si="1"/>
        <v>165.7519769930712</v>
      </c>
      <c r="D19" s="7">
        <f t="shared" si="2"/>
        <v>99.411811104616902</v>
      </c>
      <c r="E19" s="7">
        <f>SUM($D$12:D19)</f>
        <v>814.39299289649625</v>
      </c>
      <c r="F19" s="5">
        <f>$B$2-SUM($C$12:C19)</f>
        <v>23693.082688114991</v>
      </c>
      <c r="G19" s="6">
        <f t="shared" si="3"/>
        <v>0.62509280841925163</v>
      </c>
    </row>
    <row r="20" spans="1:7" x14ac:dyDescent="0.3">
      <c r="A20">
        <v>9</v>
      </c>
      <c r="B20" s="7">
        <f t="shared" si="0"/>
        <v>265.1637880976881</v>
      </c>
      <c r="C20" s="7">
        <f t="shared" si="1"/>
        <v>166.4426102305423</v>
      </c>
      <c r="D20" s="7">
        <f t="shared" si="2"/>
        <v>98.721177867145784</v>
      </c>
      <c r="E20" s="7">
        <f>SUM($D$12:D20)</f>
        <v>913.11417076364205</v>
      </c>
      <c r="F20" s="5">
        <f>$B$2-SUM($C$12:C20)</f>
        <v>23526.640077884451</v>
      </c>
      <c r="G20" s="6">
        <f t="shared" si="3"/>
        <v>0.62769736178766511</v>
      </c>
    </row>
    <row r="21" spans="1:7" x14ac:dyDescent="0.3">
      <c r="A21">
        <v>10</v>
      </c>
      <c r="B21" s="7">
        <f t="shared" si="0"/>
        <v>265.1637880976881</v>
      </c>
      <c r="C21" s="7">
        <f t="shared" si="1"/>
        <v>167.13612110650288</v>
      </c>
      <c r="D21" s="7">
        <f t="shared" si="2"/>
        <v>98.0276669911852</v>
      </c>
      <c r="E21" s="7">
        <f>SUM($D$12:D21)</f>
        <v>1011.1418377548273</v>
      </c>
      <c r="F21" s="5">
        <f>$B$2-SUM($C$12:C21)</f>
        <v>23359.503956777946</v>
      </c>
      <c r="G21" s="6">
        <f t="shared" si="3"/>
        <v>0.63031276746178033</v>
      </c>
    </row>
    <row r="22" spans="1:7" x14ac:dyDescent="0.3">
      <c r="A22">
        <v>11</v>
      </c>
      <c r="B22" s="7">
        <f t="shared" si="0"/>
        <v>265.1637880976881</v>
      </c>
      <c r="C22" s="7">
        <f t="shared" si="1"/>
        <v>167.83252161111335</v>
      </c>
      <c r="D22" s="7">
        <f t="shared" si="2"/>
        <v>97.331266486574762</v>
      </c>
      <c r="E22" s="7">
        <f>SUM($D$12:D22)</f>
        <v>1108.4731042414021</v>
      </c>
      <c r="F22" s="5">
        <f>$B$2-SUM($C$12:C22)</f>
        <v>23191.671435166834</v>
      </c>
      <c r="G22" s="6">
        <f t="shared" si="3"/>
        <v>0.63293907065953792</v>
      </c>
    </row>
    <row r="23" spans="1:7" x14ac:dyDescent="0.3">
      <c r="A23">
        <v>12</v>
      </c>
      <c r="B23" s="7">
        <f t="shared" si="0"/>
        <v>265.1637880976881</v>
      </c>
      <c r="C23" s="7">
        <f t="shared" si="1"/>
        <v>168.53182378449299</v>
      </c>
      <c r="D23" s="7">
        <f t="shared" si="2"/>
        <v>96.631964313195127</v>
      </c>
      <c r="E23" s="7">
        <f>SUM($D$12:D23)</f>
        <v>1205.1050685545972</v>
      </c>
      <c r="F23" s="5">
        <f>$B$2-SUM($C$12:C23)</f>
        <v>23023.139611382339</v>
      </c>
      <c r="G23" s="6">
        <f t="shared" si="3"/>
        <v>0.63557631678728599</v>
      </c>
    </row>
    <row r="24" spans="1:7" x14ac:dyDescent="0.3">
      <c r="A24">
        <v>13</v>
      </c>
      <c r="B24" s="7">
        <f t="shared" si="0"/>
        <v>265.1637880976881</v>
      </c>
      <c r="C24" s="7">
        <f t="shared" si="1"/>
        <v>169.23403971692835</v>
      </c>
      <c r="D24" s="7">
        <f t="shared" si="2"/>
        <v>95.929748380759733</v>
      </c>
      <c r="E24" s="7">
        <f>SUM($D$12:D24)</f>
        <v>1301.034816935357</v>
      </c>
      <c r="F24" s="5">
        <f>$B$2-SUM($C$12:C24)</f>
        <v>22853.905571665411</v>
      </c>
      <c r="G24" s="6">
        <f t="shared" si="3"/>
        <v>0.63822455144056622</v>
      </c>
    </row>
    <row r="25" spans="1:7" x14ac:dyDescent="0.3">
      <c r="A25">
        <v>14</v>
      </c>
      <c r="B25" s="7">
        <f t="shared" si="0"/>
        <v>265.1637880976881</v>
      </c>
      <c r="C25" s="7">
        <f t="shared" si="1"/>
        <v>169.93918154908221</v>
      </c>
      <c r="D25" s="7">
        <f t="shared" si="2"/>
        <v>95.224606548605877</v>
      </c>
      <c r="E25" s="7">
        <f>SUM($D$12:D25)</f>
        <v>1396.2594234839628</v>
      </c>
      <c r="F25" s="5">
        <f>$B$2-SUM($C$12:C25)</f>
        <v>22683.966390116329</v>
      </c>
      <c r="G25" s="6">
        <f t="shared" si="3"/>
        <v>0.64088382040490188</v>
      </c>
    </row>
    <row r="26" spans="1:7" x14ac:dyDescent="0.3">
      <c r="A26">
        <v>15</v>
      </c>
      <c r="B26" s="7">
        <f t="shared" si="0"/>
        <v>265.1637880976881</v>
      </c>
      <c r="C26" s="7">
        <f t="shared" si="1"/>
        <v>170.64726147220338</v>
      </c>
      <c r="D26" s="7">
        <f t="shared" si="2"/>
        <v>94.516526625484687</v>
      </c>
      <c r="E26" s="7">
        <f>SUM($D$12:D26)</f>
        <v>1490.7759501094474</v>
      </c>
      <c r="F26" s="5">
        <f>$B$2-SUM($C$12:C26)</f>
        <v>22513.319128644125</v>
      </c>
      <c r="G26" s="6">
        <f t="shared" si="3"/>
        <v>0.64355416965658896</v>
      </c>
    </row>
    <row r="27" spans="1:7" x14ac:dyDescent="0.3">
      <c r="A27">
        <v>16</v>
      </c>
      <c r="B27" s="7">
        <f t="shared" si="0"/>
        <v>265.1637880976881</v>
      </c>
      <c r="C27" s="7">
        <f t="shared" si="1"/>
        <v>171.35829172833758</v>
      </c>
      <c r="D27" s="7">
        <f t="shared" si="2"/>
        <v>93.805496369350507</v>
      </c>
      <c r="E27" s="7">
        <f>SUM($D$12:D27)</f>
        <v>1584.5814464787979</v>
      </c>
      <c r="F27" s="5">
        <f>$B$2-SUM($C$12:C27)</f>
        <v>22341.96083691579</v>
      </c>
      <c r="G27" s="6">
        <f t="shared" si="3"/>
        <v>0.64623564536349154</v>
      </c>
    </row>
    <row r="28" spans="1:7" x14ac:dyDescent="0.3">
      <c r="A28">
        <v>17</v>
      </c>
      <c r="B28" s="7">
        <f t="shared" si="0"/>
        <v>265.1637880976881</v>
      </c>
      <c r="C28" s="7">
        <f t="shared" si="1"/>
        <v>172.07228461053899</v>
      </c>
      <c r="D28" s="7">
        <f t="shared" si="2"/>
        <v>93.091503487149097</v>
      </c>
      <c r="E28" s="7">
        <f>SUM($D$12:D28)</f>
        <v>1677.6729499659471</v>
      </c>
      <c r="F28" s="5">
        <f>$B$2-SUM($C$12:C28)</f>
        <v>22169.888552305249</v>
      </c>
      <c r="G28" s="6">
        <f t="shared" si="3"/>
        <v>0.64892829388583939</v>
      </c>
    </row>
    <row r="29" spans="1:7" x14ac:dyDescent="0.3">
      <c r="A29">
        <v>18</v>
      </c>
      <c r="B29" s="7">
        <f t="shared" si="0"/>
        <v>265.1637880976881</v>
      </c>
      <c r="C29" s="7">
        <f t="shared" si="1"/>
        <v>172.7892524630829</v>
      </c>
      <c r="D29" s="7">
        <f t="shared" si="2"/>
        <v>92.374535634605195</v>
      </c>
      <c r="E29" s="7">
        <f>SUM($D$12:D29)</f>
        <v>1770.0474856005521</v>
      </c>
      <c r="F29" s="5">
        <f>$B$2-SUM($C$12:C29)</f>
        <v>21997.099299842168</v>
      </c>
      <c r="G29" s="6">
        <f t="shared" si="3"/>
        <v>0.65163216177703043</v>
      </c>
    </row>
    <row r="30" spans="1:7" x14ac:dyDescent="0.3">
      <c r="A30">
        <v>19</v>
      </c>
      <c r="B30" s="7">
        <f t="shared" si="0"/>
        <v>265.1637880976881</v>
      </c>
      <c r="C30" s="7">
        <f t="shared" si="1"/>
        <v>173.50920768167907</v>
      </c>
      <c r="D30" s="7">
        <f t="shared" si="2"/>
        <v>91.654580416009011</v>
      </c>
      <c r="E30" s="7">
        <f>SUM($D$12:D30)</f>
        <v>1861.702066016561</v>
      </c>
      <c r="F30" s="5">
        <f>$B$2-SUM($C$12:C30)</f>
        <v>21823.590092160488</v>
      </c>
      <c r="G30" s="6">
        <f t="shared" si="3"/>
        <v>0.65434729578443462</v>
      </c>
    </row>
    <row r="31" spans="1:7" x14ac:dyDescent="0.3">
      <c r="A31">
        <v>20</v>
      </c>
      <c r="B31" s="7">
        <f t="shared" si="0"/>
        <v>265.1637880976881</v>
      </c>
      <c r="C31" s="7">
        <f t="shared" si="1"/>
        <v>174.23216271368608</v>
      </c>
      <c r="D31" s="7">
        <f t="shared" si="2"/>
        <v>90.931625384002018</v>
      </c>
      <c r="E31" s="7">
        <f>SUM($D$12:D31)</f>
        <v>1952.6336914005631</v>
      </c>
      <c r="F31" s="5">
        <f>$B$2-SUM($C$12:C31)</f>
        <v>21649.3579294468</v>
      </c>
      <c r="G31" s="6">
        <f t="shared" si="3"/>
        <v>0.65707374285020315</v>
      </c>
    </row>
    <row r="32" spans="1:7" x14ac:dyDescent="0.3">
      <c r="A32">
        <v>21</v>
      </c>
      <c r="B32" s="7">
        <f t="shared" si="0"/>
        <v>265.1637880976881</v>
      </c>
      <c r="C32" s="7">
        <f t="shared" si="1"/>
        <v>174.95813005832642</v>
      </c>
      <c r="D32" s="7">
        <f t="shared" si="2"/>
        <v>90.205658039361651</v>
      </c>
      <c r="E32" s="7">
        <f>SUM($D$12:D32)</f>
        <v>2042.8393494399247</v>
      </c>
      <c r="F32" s="5">
        <f>$B$2-SUM($C$12:C32)</f>
        <v>21474.399799388477</v>
      </c>
      <c r="G32" s="6">
        <f t="shared" si="3"/>
        <v>0.65981155011207893</v>
      </c>
    </row>
    <row r="33" spans="1:7" x14ac:dyDescent="0.3">
      <c r="A33">
        <v>22</v>
      </c>
      <c r="B33" s="7">
        <f t="shared" si="0"/>
        <v>265.1637880976881</v>
      </c>
      <c r="C33" s="7">
        <f t="shared" si="1"/>
        <v>175.6871222669028</v>
      </c>
      <c r="D33" s="7">
        <f t="shared" si="2"/>
        <v>89.476665830785294</v>
      </c>
      <c r="E33" s="7">
        <f>SUM($D$12:D33)</f>
        <v>2132.3160152707101</v>
      </c>
      <c r="F33" s="5">
        <f>$B$2-SUM($C$12:C33)</f>
        <v>21298.712677121574</v>
      </c>
      <c r="G33" s="6">
        <f t="shared" si="3"/>
        <v>0.66256076490421267</v>
      </c>
    </row>
    <row r="34" spans="1:7" x14ac:dyDescent="0.3">
      <c r="A34">
        <v>23</v>
      </c>
      <c r="B34" s="7">
        <f t="shared" si="0"/>
        <v>265.1637880976881</v>
      </c>
      <c r="C34" s="7">
        <f t="shared" si="1"/>
        <v>176.41915194301487</v>
      </c>
      <c r="D34" s="7">
        <f t="shared" si="2"/>
        <v>88.744636154673188</v>
      </c>
      <c r="E34" s="7">
        <f>SUM($D$12:D34)</f>
        <v>2221.0606514253832</v>
      </c>
      <c r="F34" s="5">
        <f>$B$2-SUM($C$12:C34)</f>
        <v>21122.293525178557</v>
      </c>
      <c r="G34" s="6">
        <f t="shared" si="3"/>
        <v>0.66532143475798011</v>
      </c>
    </row>
    <row r="35" spans="1:7" x14ac:dyDescent="0.3">
      <c r="A35">
        <v>24</v>
      </c>
      <c r="B35" s="7">
        <f t="shared" si="0"/>
        <v>265.1637880976881</v>
      </c>
      <c r="C35" s="7">
        <f t="shared" si="1"/>
        <v>177.15423174277745</v>
      </c>
      <c r="D35" s="7">
        <f t="shared" si="2"/>
        <v>88.009556354910643</v>
      </c>
      <c r="E35" s="7">
        <f>SUM($D$12:D35)</f>
        <v>2309.0702077802939</v>
      </c>
      <c r="F35" s="5">
        <f>$B$2-SUM($C$12:C35)</f>
        <v>20945.139293435779</v>
      </c>
      <c r="G35" s="6">
        <f t="shared" si="3"/>
        <v>0.66809360740280521</v>
      </c>
    </row>
    <row r="36" spans="1:7" x14ac:dyDescent="0.3">
      <c r="A36">
        <v>25</v>
      </c>
      <c r="B36" s="7">
        <f t="shared" si="0"/>
        <v>265.1637880976881</v>
      </c>
      <c r="C36" s="7">
        <f t="shared" si="1"/>
        <v>177.892374375039</v>
      </c>
      <c r="D36" s="7">
        <f t="shared" si="2"/>
        <v>87.271413722649072</v>
      </c>
      <c r="E36" s="7">
        <f>SUM($D$12:D36)</f>
        <v>2396.3416215029429</v>
      </c>
      <c r="F36" s="5">
        <f>$B$2-SUM($C$12:C36)</f>
        <v>20767.246919060741</v>
      </c>
      <c r="G36" s="6">
        <f t="shared" si="3"/>
        <v>0.67087733076698342</v>
      </c>
    </row>
    <row r="37" spans="1:7" x14ac:dyDescent="0.3">
      <c r="A37">
        <v>26</v>
      </c>
      <c r="B37" s="7">
        <f t="shared" si="0"/>
        <v>265.1637880976881</v>
      </c>
      <c r="C37" s="7">
        <f t="shared" si="1"/>
        <v>178.63359260160169</v>
      </c>
      <c r="D37" s="7">
        <f t="shared" si="2"/>
        <v>86.530195496086421</v>
      </c>
      <c r="E37" s="7">
        <f>SUM($D$12:D37)</f>
        <v>2482.8718169990293</v>
      </c>
      <c r="F37" s="5">
        <f>$B$2-SUM($C$12:C37)</f>
        <v>20588.613326459141</v>
      </c>
      <c r="G37" s="6">
        <f t="shared" si="3"/>
        <v>0.67367265297851264</v>
      </c>
    </row>
    <row r="38" spans="1:7" x14ac:dyDescent="0.3">
      <c r="A38">
        <v>27</v>
      </c>
      <c r="B38" s="7">
        <f t="shared" si="0"/>
        <v>265.1637880976881</v>
      </c>
      <c r="C38" s="7">
        <f t="shared" si="1"/>
        <v>179.37789923744171</v>
      </c>
      <c r="D38" s="7">
        <f t="shared" si="2"/>
        <v>85.785888860246402</v>
      </c>
      <c r="E38" s="7">
        <f>SUM($D$12:D38)</f>
        <v>2568.6577058592757</v>
      </c>
      <c r="F38" s="5">
        <f>$B$2-SUM($C$12:C38)</f>
        <v>20409.235427221698</v>
      </c>
      <c r="G38" s="6">
        <f t="shared" si="3"/>
        <v>0.67647962236592318</v>
      </c>
    </row>
    <row r="39" spans="1:7" x14ac:dyDescent="0.3">
      <c r="A39">
        <v>28</v>
      </c>
      <c r="B39" s="7">
        <f t="shared" si="0"/>
        <v>265.1637880976881</v>
      </c>
      <c r="C39" s="7">
        <f t="shared" si="1"/>
        <v>180.12530715093101</v>
      </c>
      <c r="D39" s="7">
        <f t="shared" si="2"/>
        <v>85.038480946757062</v>
      </c>
      <c r="E39" s="7">
        <f>SUM($D$12:D39)</f>
        <v>2653.6961868060325</v>
      </c>
      <c r="F39" s="5">
        <f>$B$2-SUM($C$12:C39)</f>
        <v>20229.110120070767</v>
      </c>
      <c r="G39" s="6">
        <f t="shared" si="3"/>
        <v>0.67929828745911436</v>
      </c>
    </row>
    <row r="40" spans="1:7" x14ac:dyDescent="0.3">
      <c r="A40">
        <v>29</v>
      </c>
      <c r="B40" s="7">
        <f t="shared" si="0"/>
        <v>265.1637880976881</v>
      </c>
      <c r="C40" s="7">
        <f t="shared" si="1"/>
        <v>180.87582926405992</v>
      </c>
      <c r="D40" s="7">
        <f t="shared" si="2"/>
        <v>84.287958833628181</v>
      </c>
      <c r="E40" s="7">
        <f>SUM($D$12:D40)</f>
        <v>2737.9841456396607</v>
      </c>
      <c r="F40" s="5">
        <f>$B$2-SUM($C$12:C40)</f>
        <v>20048.234290806708</v>
      </c>
      <c r="G40" s="6">
        <f t="shared" si="3"/>
        <v>0.68212869699019407</v>
      </c>
    </row>
    <row r="41" spans="1:7" x14ac:dyDescent="0.3">
      <c r="A41">
        <v>30</v>
      </c>
      <c r="B41" s="7">
        <f t="shared" si="0"/>
        <v>265.1637880976881</v>
      </c>
      <c r="C41" s="7">
        <f t="shared" si="1"/>
        <v>181.62947855266017</v>
      </c>
      <c r="D41" s="7">
        <f t="shared" si="2"/>
        <v>83.534309545027938</v>
      </c>
      <c r="E41" s="7">
        <f>SUM($D$12:D41)</f>
        <v>2821.5184551846887</v>
      </c>
      <c r="F41" s="5">
        <f>$B$2-SUM($C$12:C41)</f>
        <v>19866.604812254045</v>
      </c>
      <c r="G41" s="6">
        <f t="shared" si="3"/>
        <v>0.68497089989431992</v>
      </c>
    </row>
    <row r="42" spans="1:7" x14ac:dyDescent="0.3">
      <c r="A42">
        <v>31</v>
      </c>
      <c r="B42" s="7">
        <f t="shared" si="0"/>
        <v>265.1637880976881</v>
      </c>
      <c r="C42" s="7">
        <f t="shared" si="1"/>
        <v>182.38626804662957</v>
      </c>
      <c r="D42" s="7">
        <f t="shared" si="2"/>
        <v>82.777520051058502</v>
      </c>
      <c r="E42" s="7">
        <f>SUM($D$12:D42)</f>
        <v>2904.2959752357474</v>
      </c>
      <c r="F42" s="5">
        <f>$B$2-SUM($C$12:C42)</f>
        <v>19684.218544207419</v>
      </c>
      <c r="G42" s="6">
        <f t="shared" si="3"/>
        <v>0.68782494531054617</v>
      </c>
    </row>
    <row r="43" spans="1:7" x14ac:dyDescent="0.3">
      <c r="A43">
        <v>32</v>
      </c>
      <c r="B43" s="7">
        <f t="shared" si="0"/>
        <v>265.1637880976881</v>
      </c>
      <c r="C43" s="7">
        <f t="shared" si="1"/>
        <v>183.1462108301572</v>
      </c>
      <c r="D43" s="7">
        <f t="shared" si="2"/>
        <v>82.017577267530896</v>
      </c>
      <c r="E43" s="7">
        <f>SUM($D$12:D43)</f>
        <v>2986.3135525032785</v>
      </c>
      <c r="F43" s="5">
        <f>$B$2-SUM($C$12:C43)</f>
        <v>19501.072333377258</v>
      </c>
      <c r="G43" s="6">
        <f t="shared" si="3"/>
        <v>0.69069088258267353</v>
      </c>
    </row>
    <row r="44" spans="1:7" x14ac:dyDescent="0.3">
      <c r="A44">
        <v>33</v>
      </c>
      <c r="B44" s="7">
        <f t="shared" si="0"/>
        <v>265.1637880976881</v>
      </c>
      <c r="C44" s="7">
        <f t="shared" si="1"/>
        <v>183.90932004194948</v>
      </c>
      <c r="D44" s="7">
        <f t="shared" si="2"/>
        <v>81.254468055738556</v>
      </c>
      <c r="E44" s="7">
        <f>SUM($D$12:D44)</f>
        <v>3067.568020559017</v>
      </c>
      <c r="F44" s="5">
        <f>$B$2-SUM($C$12:C44)</f>
        <v>19317.16301333531</v>
      </c>
      <c r="G44" s="6">
        <f t="shared" si="3"/>
        <v>0.69356876126010114</v>
      </c>
    </row>
    <row r="45" spans="1:7" x14ac:dyDescent="0.3">
      <c r="A45">
        <v>34</v>
      </c>
      <c r="B45" s="7">
        <f t="shared" si="0"/>
        <v>265.1637880976881</v>
      </c>
      <c r="C45" s="7">
        <f t="shared" si="1"/>
        <v>184.67560887545764</v>
      </c>
      <c r="D45" s="7">
        <f t="shared" si="2"/>
        <v>80.488179222230443</v>
      </c>
      <c r="E45" s="7">
        <f>SUM($D$12:D45)</f>
        <v>3148.0561997812474</v>
      </c>
      <c r="F45" s="5">
        <f>$B$2-SUM($C$12:C45)</f>
        <v>19132.487404459855</v>
      </c>
      <c r="G45" s="6">
        <f t="shared" si="3"/>
        <v>0.696458631098685</v>
      </c>
    </row>
    <row r="46" spans="1:7" x14ac:dyDescent="0.3">
      <c r="A46">
        <v>35</v>
      </c>
      <c r="B46" s="7">
        <f t="shared" si="0"/>
        <v>265.1637880976881</v>
      </c>
      <c r="C46" s="7">
        <f t="shared" si="1"/>
        <v>185.4450905791054</v>
      </c>
      <c r="D46" s="7">
        <f t="shared" si="2"/>
        <v>79.718697518582701</v>
      </c>
      <c r="E46" s="7">
        <f>SUM($D$12:D46)</f>
        <v>3227.7748972998302</v>
      </c>
      <c r="F46" s="5">
        <f>$B$2-SUM($C$12:C46)</f>
        <v>18947.042313880745</v>
      </c>
      <c r="G46" s="6">
        <f t="shared" si="3"/>
        <v>0.69936054206159626</v>
      </c>
    </row>
    <row r="47" spans="1:7" x14ac:dyDescent="0.3">
      <c r="A47">
        <v>36</v>
      </c>
      <c r="B47" s="7">
        <f t="shared" si="0"/>
        <v>265.1637880976881</v>
      </c>
      <c r="C47" s="7">
        <f t="shared" si="1"/>
        <v>186.21777845651832</v>
      </c>
      <c r="D47" s="7">
        <f t="shared" si="2"/>
        <v>78.946009641169766</v>
      </c>
      <c r="E47" s="7">
        <f>SUM($D$12:D47)</f>
        <v>3306.7209069410001</v>
      </c>
      <c r="F47" s="5">
        <f>$B$2-SUM($C$12:C47)</f>
        <v>18760.824535424228</v>
      </c>
      <c r="G47" s="6">
        <f t="shared" si="3"/>
        <v>0.70227454432018621</v>
      </c>
    </row>
    <row r="48" spans="1:7" x14ac:dyDescent="0.3">
      <c r="A48">
        <v>37</v>
      </c>
      <c r="B48" s="7">
        <f t="shared" si="0"/>
        <v>265.1637880976881</v>
      </c>
      <c r="C48" s="7">
        <f t="shared" si="1"/>
        <v>186.99368586675379</v>
      </c>
      <c r="D48" s="7">
        <f t="shared" si="2"/>
        <v>78.170102230934276</v>
      </c>
      <c r="E48" s="7">
        <f>SUM($D$12:D48)</f>
        <v>3384.8910091719345</v>
      </c>
      <c r="F48" s="5">
        <f>$B$2-SUM($C$12:C48)</f>
        <v>18573.830849557475</v>
      </c>
      <c r="G48" s="6">
        <f t="shared" si="3"/>
        <v>0.7052006882548536</v>
      </c>
    </row>
    <row r="49" spans="1:7" x14ac:dyDescent="0.3">
      <c r="A49">
        <v>38</v>
      </c>
      <c r="B49" s="7">
        <f t="shared" si="0"/>
        <v>265.1637880976881</v>
      </c>
      <c r="C49" s="7">
        <f t="shared" si="1"/>
        <v>187.77282622453197</v>
      </c>
      <c r="D49" s="7">
        <f t="shared" si="2"/>
        <v>77.390961873156144</v>
      </c>
      <c r="E49" s="7">
        <f>SUM($D$12:D49)</f>
        <v>3462.2819710450908</v>
      </c>
      <c r="F49" s="5">
        <f>$B$2-SUM($C$12:C49)</f>
        <v>18386.058023332946</v>
      </c>
      <c r="G49" s="6">
        <f t="shared" si="3"/>
        <v>0.70813902445591559</v>
      </c>
    </row>
    <row r="50" spans="1:7" x14ac:dyDescent="0.3">
      <c r="A50">
        <v>39</v>
      </c>
      <c r="B50" s="7">
        <f t="shared" si="0"/>
        <v>265.1637880976881</v>
      </c>
      <c r="C50" s="7">
        <f t="shared" si="1"/>
        <v>188.55521300046749</v>
      </c>
      <c r="D50" s="7">
        <f t="shared" si="2"/>
        <v>76.60857509722058</v>
      </c>
      <c r="E50" s="7">
        <f>SUM($D$12:D50)</f>
        <v>3538.8905461423115</v>
      </c>
      <c r="F50" s="5">
        <f>$B$2-SUM($C$12:C50)</f>
        <v>18197.502810332477</v>
      </c>
      <c r="G50" s="6">
        <f t="shared" si="3"/>
        <v>0.71108960372448182</v>
      </c>
    </row>
    <row r="51" spans="1:7" x14ac:dyDescent="0.3">
      <c r="A51">
        <v>40</v>
      </c>
      <c r="B51" s="7">
        <f t="shared" si="0"/>
        <v>265.1637880976881</v>
      </c>
      <c r="C51" s="7">
        <f t="shared" si="1"/>
        <v>189.34085972130279</v>
      </c>
      <c r="D51" s="7">
        <f t="shared" si="2"/>
        <v>75.822928376385306</v>
      </c>
      <c r="E51" s="7">
        <f>SUM($D$12:D51)</f>
        <v>3614.7134745186968</v>
      </c>
      <c r="F51" s="5">
        <f>$B$2-SUM($C$12:C51)</f>
        <v>18008.161950611175</v>
      </c>
      <c r="G51" s="6">
        <f t="shared" si="3"/>
        <v>0.71405247707333386</v>
      </c>
    </row>
    <row r="52" spans="1:7" x14ac:dyDescent="0.3">
      <c r="A52">
        <v>41</v>
      </c>
      <c r="B52" s="7">
        <f t="shared" si="0"/>
        <v>265.1637880976881</v>
      </c>
      <c r="C52" s="7">
        <f t="shared" si="1"/>
        <v>190.12977997014156</v>
      </c>
      <c r="D52" s="7">
        <f t="shared" si="2"/>
        <v>75.034008127546528</v>
      </c>
      <c r="E52" s="7">
        <f>SUM($D$12:D52)</f>
        <v>3689.7474826462435</v>
      </c>
      <c r="F52" s="5">
        <f>$B$2-SUM($C$12:C52)</f>
        <v>17818.032170641032</v>
      </c>
      <c r="G52" s="6">
        <f t="shared" si="3"/>
        <v>0.71702769572780611</v>
      </c>
    </row>
    <row r="53" spans="1:7" x14ac:dyDescent="0.3">
      <c r="A53">
        <v>42</v>
      </c>
      <c r="B53" s="7">
        <f t="shared" si="0"/>
        <v>265.1637880976881</v>
      </c>
      <c r="C53" s="7">
        <f t="shared" si="1"/>
        <v>190.92198738668378</v>
      </c>
      <c r="D53" s="7">
        <f t="shared" si="2"/>
        <v>74.241800711004288</v>
      </c>
      <c r="E53" s="7">
        <f>SUM($D$12:D53)</f>
        <v>3763.9892833572476</v>
      </c>
      <c r="F53" s="5">
        <f>$B$2-SUM($C$12:C53)</f>
        <v>17627.11018325435</v>
      </c>
      <c r="G53" s="6">
        <f t="shared" si="3"/>
        <v>0.72001531112667183</v>
      </c>
    </row>
    <row r="54" spans="1:7" x14ac:dyDescent="0.3">
      <c r="A54">
        <v>43</v>
      </c>
      <c r="B54" s="7">
        <f t="shared" si="0"/>
        <v>265.1637880976881</v>
      </c>
      <c r="C54" s="7">
        <f t="shared" si="1"/>
        <v>191.71749566746163</v>
      </c>
      <c r="D54" s="7">
        <f t="shared" si="2"/>
        <v>73.446292430226435</v>
      </c>
      <c r="E54" s="7">
        <f>SUM($D$12:D54)</f>
        <v>3837.4355757874741</v>
      </c>
      <c r="F54" s="5">
        <f>$B$2-SUM($C$12:C54)</f>
        <v>17435.392687586886</v>
      </c>
      <c r="G54" s="6">
        <f t="shared" si="3"/>
        <v>0.72301537492303303</v>
      </c>
    </row>
    <row r="55" spans="1:7" x14ac:dyDescent="0.3">
      <c r="A55">
        <v>44</v>
      </c>
      <c r="B55" s="7">
        <f t="shared" si="0"/>
        <v>265.1637880976881</v>
      </c>
      <c r="C55" s="7">
        <f t="shared" si="1"/>
        <v>192.51631856607605</v>
      </c>
      <c r="D55" s="7">
        <f t="shared" si="2"/>
        <v>72.647469531612018</v>
      </c>
      <c r="E55" s="7">
        <f>SUM($D$12:D55)</f>
        <v>3910.0830453190861</v>
      </c>
      <c r="F55" s="5">
        <f>$B$2-SUM($C$12:C55)</f>
        <v>17242.876369020811</v>
      </c>
      <c r="G55" s="6">
        <f t="shared" si="3"/>
        <v>0.72602793898521223</v>
      </c>
    </row>
    <row r="56" spans="1:7" x14ac:dyDescent="0.3">
      <c r="A56">
        <v>45</v>
      </c>
      <c r="B56" s="7">
        <f t="shared" si="0"/>
        <v>265.1637880976881</v>
      </c>
      <c r="C56" s="7">
        <f t="shared" si="1"/>
        <v>193.31846989343472</v>
      </c>
      <c r="D56" s="7">
        <f t="shared" si="2"/>
        <v>71.84531820425336</v>
      </c>
      <c r="E56" s="7">
        <f>SUM($D$12:D56)</f>
        <v>3981.9283635233396</v>
      </c>
      <c r="F56" s="5">
        <f>$B$2-SUM($C$12:C56)</f>
        <v>17049.557899127376</v>
      </c>
      <c r="G56" s="6">
        <f t="shared" si="3"/>
        <v>0.72905305539765075</v>
      </c>
    </row>
    <row r="57" spans="1:7" x14ac:dyDescent="0.3">
      <c r="A57">
        <v>46</v>
      </c>
      <c r="B57" s="7">
        <f t="shared" si="0"/>
        <v>265.1637880976881</v>
      </c>
      <c r="C57" s="7">
        <f t="shared" si="1"/>
        <v>194.12396351799072</v>
      </c>
      <c r="D57" s="7">
        <f t="shared" si="2"/>
        <v>71.039824579697381</v>
      </c>
      <c r="E57" s="7">
        <f>SUM($D$12:D57)</f>
        <v>4052.9681881030369</v>
      </c>
      <c r="F57" s="5">
        <f>$B$2-SUM($C$12:C57)</f>
        <v>16855.433935609384</v>
      </c>
      <c r="G57" s="6">
        <f t="shared" si="3"/>
        <v>0.73209077646180765</v>
      </c>
    </row>
    <row r="58" spans="1:7" x14ac:dyDescent="0.3">
      <c r="A58">
        <v>47</v>
      </c>
      <c r="B58" s="7">
        <f t="shared" si="0"/>
        <v>265.1637880976881</v>
      </c>
      <c r="C58" s="7">
        <f t="shared" si="1"/>
        <v>194.93281336598233</v>
      </c>
      <c r="D58" s="7">
        <f t="shared" si="2"/>
        <v>70.230974731705771</v>
      </c>
      <c r="E58" s="7">
        <f>SUM($D$12:D58)</f>
        <v>4123.1991628347423</v>
      </c>
      <c r="F58" s="5">
        <f>$B$2-SUM($C$12:C58)</f>
        <v>16660.501122243404</v>
      </c>
      <c r="G58" s="6">
        <f t="shared" si="3"/>
        <v>0.73514115469706509</v>
      </c>
    </row>
    <row r="59" spans="1:7" x14ac:dyDescent="0.3">
      <c r="A59">
        <v>48</v>
      </c>
      <c r="B59" s="7">
        <f t="shared" si="0"/>
        <v>265.1637880976881</v>
      </c>
      <c r="C59" s="7">
        <f t="shared" si="1"/>
        <v>195.74503342167392</v>
      </c>
      <c r="D59" s="7">
        <f t="shared" si="2"/>
        <v>69.418754676014174</v>
      </c>
      <c r="E59" s="7">
        <f>SUM($D$12:D59)</f>
        <v>4192.6179175107563</v>
      </c>
      <c r="F59" s="5">
        <f>$B$2-SUM($C$12:C59)</f>
        <v>16464.756088821727</v>
      </c>
      <c r="G59" s="6">
        <f t="shared" si="3"/>
        <v>0.73820424284163622</v>
      </c>
    </row>
    <row r="60" spans="1:7" x14ac:dyDescent="0.3">
      <c r="A60">
        <v>49</v>
      </c>
      <c r="B60" s="7">
        <f t="shared" si="0"/>
        <v>265.1637880976881</v>
      </c>
      <c r="C60" s="7">
        <f t="shared" si="1"/>
        <v>196.56063772759759</v>
      </c>
      <c r="D60" s="7">
        <f t="shared" si="2"/>
        <v>68.603150370090532</v>
      </c>
      <c r="E60" s="7">
        <f>SUM($D$12:D60)</f>
        <v>4261.2210678808469</v>
      </c>
      <c r="F60" s="5">
        <f>$B$2-SUM($C$12:C60)</f>
        <v>16268.19545109413</v>
      </c>
      <c r="G60" s="6">
        <f t="shared" si="3"/>
        <v>0.74128009385347648</v>
      </c>
    </row>
    <row r="61" spans="1:7" x14ac:dyDescent="0.3">
      <c r="A61">
        <v>50</v>
      </c>
      <c r="B61" s="7">
        <f t="shared" si="0"/>
        <v>265.1637880976881</v>
      </c>
      <c r="C61" s="7">
        <f t="shared" si="1"/>
        <v>197.37964038479589</v>
      </c>
      <c r="D61" s="7">
        <f t="shared" si="2"/>
        <v>67.784147712892207</v>
      </c>
      <c r="E61" s="7">
        <f>SUM($D$12:D61)</f>
        <v>4329.0052155937392</v>
      </c>
      <c r="F61" s="5">
        <f>$B$2-SUM($C$12:C61)</f>
        <v>16070.815810709335</v>
      </c>
      <c r="G61" s="6">
        <f t="shared" si="3"/>
        <v>0.74436876091119919</v>
      </c>
    </row>
    <row r="62" spans="1:7" x14ac:dyDescent="0.3">
      <c r="A62">
        <v>51</v>
      </c>
      <c r="B62" s="7">
        <f t="shared" si="0"/>
        <v>265.1637880976881</v>
      </c>
      <c r="C62" s="7">
        <f t="shared" si="1"/>
        <v>198.20205555306586</v>
      </c>
      <c r="D62" s="7">
        <f t="shared" si="2"/>
        <v>66.961732544622222</v>
      </c>
      <c r="E62" s="7">
        <f>SUM($D$12:D62)</f>
        <v>4395.9669481383617</v>
      </c>
      <c r="F62" s="5">
        <f>$B$2-SUM($C$12:C62)</f>
        <v>15872.61375515627</v>
      </c>
      <c r="G62" s="6">
        <f t="shared" si="3"/>
        <v>0.74747029741499582</v>
      </c>
    </row>
    <row r="63" spans="1:7" x14ac:dyDescent="0.3">
      <c r="A63">
        <v>52</v>
      </c>
      <c r="B63" s="7">
        <f t="shared" si="0"/>
        <v>265.1637880976881</v>
      </c>
      <c r="C63" s="7">
        <f t="shared" si="1"/>
        <v>199.02789745120361</v>
      </c>
      <c r="D63" s="7">
        <f t="shared" si="2"/>
        <v>66.135890646484455</v>
      </c>
      <c r="E63" s="7">
        <f>SUM($D$12:D63)</f>
        <v>4462.1028387848464</v>
      </c>
      <c r="F63" s="5">
        <f>$B$2-SUM($C$12:C63)</f>
        <v>15673.585857705066</v>
      </c>
      <c r="G63" s="6">
        <f t="shared" si="3"/>
        <v>0.75058475698755822</v>
      </c>
    </row>
    <row r="64" spans="1:7" x14ac:dyDescent="0.3">
      <c r="A64">
        <v>53</v>
      </c>
      <c r="B64" s="7">
        <f t="shared" si="0"/>
        <v>265.1637880976881</v>
      </c>
      <c r="C64" s="7">
        <f t="shared" si="1"/>
        <v>199.85718035725031</v>
      </c>
      <c r="D64" s="7">
        <f t="shared" si="2"/>
        <v>65.306607740437755</v>
      </c>
      <c r="E64" s="7">
        <f>SUM($D$12:D64)</f>
        <v>4527.4094465252838</v>
      </c>
      <c r="F64" s="5">
        <f>$B$2-SUM($C$12:C64)</f>
        <v>15473.728677347815</v>
      </c>
      <c r="G64" s="6">
        <f t="shared" si="3"/>
        <v>0.75371219347500651</v>
      </c>
    </row>
    <row r="65" spans="1:7" x14ac:dyDescent="0.3">
      <c r="A65">
        <v>54</v>
      </c>
      <c r="B65" s="7">
        <f t="shared" si="0"/>
        <v>265.1637880976881</v>
      </c>
      <c r="C65" s="7">
        <f t="shared" si="1"/>
        <v>200.68991860873888</v>
      </c>
      <c r="D65" s="7">
        <f t="shared" si="2"/>
        <v>64.473869488949219</v>
      </c>
      <c r="E65" s="7">
        <f>SUM($D$12:D65)</f>
        <v>4591.8833160142331</v>
      </c>
      <c r="F65" s="5">
        <f>$B$2-SUM($C$12:C65)</f>
        <v>15273.038758739076</v>
      </c>
      <c r="G65" s="6">
        <f t="shared" si="3"/>
        <v>0.75685266094781911</v>
      </c>
    </row>
    <row r="66" spans="1:7" x14ac:dyDescent="0.3">
      <c r="A66">
        <v>55</v>
      </c>
      <c r="B66" s="7">
        <f t="shared" si="0"/>
        <v>265.1637880976881</v>
      </c>
      <c r="C66" s="7">
        <f t="shared" si="1"/>
        <v>201.52612660294196</v>
      </c>
      <c r="D66" s="7">
        <f t="shared" si="2"/>
        <v>63.637661494746126</v>
      </c>
      <c r="E66" s="7">
        <f>SUM($D$12:D66)</f>
        <v>4655.5209775089788</v>
      </c>
      <c r="F66" s="5">
        <f>$B$2-SUM($C$12:C66)</f>
        <v>15071.512632136135</v>
      </c>
      <c r="G66" s="6">
        <f t="shared" si="3"/>
        <v>0.76000621370176835</v>
      </c>
    </row>
    <row r="67" spans="1:7" x14ac:dyDescent="0.3">
      <c r="A67">
        <v>56</v>
      </c>
      <c r="B67" s="7">
        <f t="shared" si="0"/>
        <v>265.1637880976881</v>
      </c>
      <c r="C67" s="7">
        <f t="shared" si="1"/>
        <v>202.36581879712088</v>
      </c>
      <c r="D67" s="7">
        <f t="shared" si="2"/>
        <v>62.79796930056721</v>
      </c>
      <c r="E67" s="7">
        <f>SUM($D$12:D67)</f>
        <v>4718.3189468095461</v>
      </c>
      <c r="F67" s="5">
        <f>$B$2-SUM($C$12:C67)</f>
        <v>14869.146813339014</v>
      </c>
      <c r="G67" s="6">
        <f t="shared" si="3"/>
        <v>0.76317290625885903</v>
      </c>
    </row>
    <row r="68" spans="1:7" x14ac:dyDescent="0.3">
      <c r="A68">
        <v>57</v>
      </c>
      <c r="B68" s="7">
        <f t="shared" si="0"/>
        <v>265.1637880976881</v>
      </c>
      <c r="C68" s="7">
        <f t="shared" si="1"/>
        <v>203.20900970877551</v>
      </c>
      <c r="D68" s="7">
        <f t="shared" si="2"/>
        <v>61.954778388912551</v>
      </c>
      <c r="E68" s="7">
        <f>SUM($D$12:D68)</f>
        <v>4780.273725198459</v>
      </c>
      <c r="F68" s="5">
        <f>$B$2-SUM($C$12:C68)</f>
        <v>14665.937803630239</v>
      </c>
      <c r="G68" s="6">
        <f t="shared" si="3"/>
        <v>0.76635279336827078</v>
      </c>
    </row>
    <row r="69" spans="1:7" x14ac:dyDescent="0.3">
      <c r="A69">
        <v>58</v>
      </c>
      <c r="B69" s="7">
        <f t="shared" si="0"/>
        <v>265.1637880976881</v>
      </c>
      <c r="C69" s="7">
        <f t="shared" si="1"/>
        <v>204.05571391589544</v>
      </c>
      <c r="D69" s="7">
        <f t="shared" si="2"/>
        <v>61.108074181792659</v>
      </c>
      <c r="E69" s="7">
        <f>SUM($D$12:D69)</f>
        <v>4841.3817993802513</v>
      </c>
      <c r="F69" s="5">
        <f>$B$2-SUM($C$12:C69)</f>
        <v>14461.882089714343</v>
      </c>
      <c r="G69" s="6">
        <f t="shared" si="3"/>
        <v>0.76954593000730542</v>
      </c>
    </row>
    <row r="70" spans="1:7" x14ac:dyDescent="0.3">
      <c r="A70">
        <v>59</v>
      </c>
      <c r="B70" s="7">
        <f t="shared" si="0"/>
        <v>265.1637880976881</v>
      </c>
      <c r="C70" s="7">
        <f t="shared" si="1"/>
        <v>204.90594605721165</v>
      </c>
      <c r="D70" s="7">
        <f t="shared" si="2"/>
        <v>60.257842040476419</v>
      </c>
      <c r="E70" s="7">
        <f>SUM($D$12:D70)</f>
        <v>4901.6396414207275</v>
      </c>
      <c r="F70" s="5">
        <f>$B$2-SUM($C$12:C70)</f>
        <v>14256.976143657132</v>
      </c>
      <c r="G70" s="6">
        <f t="shared" si="3"/>
        <v>0.77275237138233577</v>
      </c>
    </row>
    <row r="71" spans="1:7" x14ac:dyDescent="0.3">
      <c r="A71">
        <v>60</v>
      </c>
      <c r="B71" s="7">
        <f t="shared" si="0"/>
        <v>265.1637880976881</v>
      </c>
      <c r="C71" s="7">
        <f t="shared" si="1"/>
        <v>205.75972083245003</v>
      </c>
      <c r="D71" s="7">
        <f t="shared" si="2"/>
        <v>59.404067265238041</v>
      </c>
      <c r="E71" s="7">
        <f>SUM($D$12:D71)</f>
        <v>4961.0437086859656</v>
      </c>
      <c r="F71" s="5">
        <f>$B$2-SUM($C$12:C71)</f>
        <v>14051.216422824682</v>
      </c>
      <c r="G71" s="6">
        <f t="shared" si="3"/>
        <v>0.77597217292976217</v>
      </c>
    </row>
    <row r="72" spans="1:7" x14ac:dyDescent="0.3">
      <c r="A72">
        <v>61</v>
      </c>
      <c r="B72" s="7">
        <f t="shared" si="0"/>
        <v>265.1637880976881</v>
      </c>
      <c r="C72" s="7">
        <f t="shared" si="1"/>
        <v>206.61705300258524</v>
      </c>
      <c r="D72" s="7">
        <f t="shared" si="2"/>
        <v>58.546735095102832</v>
      </c>
      <c r="E72" s="7">
        <f>SUM($D$12:D72)</f>
        <v>5019.5904437810686</v>
      </c>
      <c r="F72" s="5">
        <f>$B$2-SUM($C$12:C72)</f>
        <v>13844.599369822097</v>
      </c>
      <c r="G72" s="6">
        <f t="shared" si="3"/>
        <v>0.77920539031696945</v>
      </c>
    </row>
    <row r="73" spans="1:7" x14ac:dyDescent="0.3">
      <c r="A73">
        <v>62</v>
      </c>
      <c r="B73" s="7">
        <f t="shared" si="0"/>
        <v>265.1637880976881</v>
      </c>
      <c r="C73" s="7">
        <f t="shared" si="1"/>
        <v>207.47795739009604</v>
      </c>
      <c r="D73" s="7">
        <f t="shared" si="2"/>
        <v>57.685830707592054</v>
      </c>
      <c r="E73" s="7">
        <f>SUM($D$12:D73)</f>
        <v>5077.2762744886604</v>
      </c>
      <c r="F73" s="5">
        <f>$B$2-SUM($C$12:C73)</f>
        <v>13637.121412432001</v>
      </c>
      <c r="G73" s="6">
        <f t="shared" si="3"/>
        <v>0.78245207944329032</v>
      </c>
    </row>
    <row r="74" spans="1:7" x14ac:dyDescent="0.3">
      <c r="A74">
        <v>63</v>
      </c>
      <c r="B74" s="7">
        <f t="shared" si="0"/>
        <v>265.1637880976881</v>
      </c>
      <c r="C74" s="7">
        <f t="shared" si="1"/>
        <v>208.34244887922139</v>
      </c>
      <c r="D74" s="7">
        <f t="shared" si="2"/>
        <v>56.821339218466662</v>
      </c>
      <c r="E74" s="7">
        <f>SUM($D$12:D74)</f>
        <v>5134.0976137071275</v>
      </c>
      <c r="F74" s="5">
        <f>$B$2-SUM($C$12:C74)</f>
        <v>13428.778963552781</v>
      </c>
      <c r="G74" s="6">
        <f t="shared" si="3"/>
        <v>0.78571229644097051</v>
      </c>
    </row>
    <row r="75" spans="1:7" x14ac:dyDescent="0.3">
      <c r="A75">
        <v>64</v>
      </c>
      <c r="B75" s="7">
        <f t="shared" si="0"/>
        <v>265.1637880976881</v>
      </c>
      <c r="C75" s="7">
        <f t="shared" si="1"/>
        <v>209.21054241621817</v>
      </c>
      <c r="D75" s="7">
        <f t="shared" si="2"/>
        <v>55.953245681469902</v>
      </c>
      <c r="E75" s="7">
        <f>SUM($D$12:D75)</f>
        <v>5190.050859388597</v>
      </c>
      <c r="F75" s="5">
        <f>$B$2-SUM($C$12:C75)</f>
        <v>13219.568421136562</v>
      </c>
      <c r="G75" s="6">
        <f t="shared" si="3"/>
        <v>0.78898609767614125</v>
      </c>
    </row>
    <row r="76" spans="1:7" x14ac:dyDescent="0.3">
      <c r="A76">
        <v>65</v>
      </c>
      <c r="B76" s="7">
        <f t="shared" si="0"/>
        <v>265.1637880976881</v>
      </c>
      <c r="C76" s="7">
        <f t="shared" si="1"/>
        <v>210.08225300961908</v>
      </c>
      <c r="D76" s="7">
        <f t="shared" si="2"/>
        <v>55.081535088069003</v>
      </c>
      <c r="E76" s="7">
        <f>SUM($D$12:D76)</f>
        <v>5245.1323944766664</v>
      </c>
      <c r="F76" s="5">
        <f>$B$2-SUM($C$12:C76)</f>
        <v>13009.486168126943</v>
      </c>
      <c r="G76" s="6">
        <f t="shared" si="3"/>
        <v>0.79227353974979187</v>
      </c>
    </row>
    <row r="77" spans="1:7" x14ac:dyDescent="0.3">
      <c r="A77">
        <v>66</v>
      </c>
      <c r="B77" s="7">
        <f t="shared" ref="B77:B131" si="4">-PMT($B$6,$B$7,$B$2)</f>
        <v>265.1637880976881</v>
      </c>
      <c r="C77" s="7">
        <f t="shared" ref="C77:C131" si="5">-PPMT($B$6,A77,$B$7,$B$2)</f>
        <v>210.9575957304925</v>
      </c>
      <c r="D77" s="7">
        <f t="shared" ref="D77:D131" si="6">-IPMT($B$6,A77,$B$7,$B$2)</f>
        <v>54.20619236719557</v>
      </c>
      <c r="E77" s="7">
        <f>SUM($D$12:D77)</f>
        <v>5299.3385868438618</v>
      </c>
      <c r="F77" s="5">
        <f>$B$2-SUM($C$12:C77)</f>
        <v>12798.52857239645</v>
      </c>
      <c r="G77" s="6">
        <f t="shared" ref="G77:G131" si="7">C77/B77</f>
        <v>0.79557467949874938</v>
      </c>
    </row>
    <row r="78" spans="1:7" x14ac:dyDescent="0.3">
      <c r="A78">
        <v>67</v>
      </c>
      <c r="B78" s="7">
        <f t="shared" si="4"/>
        <v>265.1637880976881</v>
      </c>
      <c r="C78" s="7">
        <f t="shared" si="5"/>
        <v>211.83658571270288</v>
      </c>
      <c r="D78" s="7">
        <f t="shared" si="6"/>
        <v>53.327202384985192</v>
      </c>
      <c r="E78" s="7">
        <f>SUM($D$12:D78)</f>
        <v>5352.6657892288467</v>
      </c>
      <c r="F78" s="5">
        <f>$B$2-SUM($C$12:C78)</f>
        <v>12586.691986683747</v>
      </c>
      <c r="G78" s="6">
        <f t="shared" si="7"/>
        <v>0.79888957399666083</v>
      </c>
    </row>
    <row r="79" spans="1:7" x14ac:dyDescent="0.3">
      <c r="A79">
        <v>68</v>
      </c>
      <c r="B79" s="7">
        <f t="shared" si="4"/>
        <v>265.1637880976881</v>
      </c>
      <c r="C79" s="7">
        <f t="shared" si="5"/>
        <v>212.71923815317245</v>
      </c>
      <c r="D79" s="7">
        <f t="shared" si="6"/>
        <v>52.444549944515607</v>
      </c>
      <c r="E79" s="7">
        <f>SUM($D$12:D79)</f>
        <v>5405.1103391733623</v>
      </c>
      <c r="F79" s="5">
        <f>$B$2-SUM($C$12:C79)</f>
        <v>12373.972748530574</v>
      </c>
      <c r="G79" s="6">
        <f t="shared" si="7"/>
        <v>0.80221828055498012</v>
      </c>
    </row>
    <row r="80" spans="1:7" x14ac:dyDescent="0.3">
      <c r="A80">
        <v>69</v>
      </c>
      <c r="B80" s="7">
        <f t="shared" si="4"/>
        <v>265.1637880976881</v>
      </c>
      <c r="C80" s="7">
        <f t="shared" si="5"/>
        <v>213.60556831214404</v>
      </c>
      <c r="D80" s="7">
        <f t="shared" si="6"/>
        <v>51.558219785544047</v>
      </c>
      <c r="E80" s="7">
        <f>SUM($D$12:D80)</f>
        <v>5456.668558958906</v>
      </c>
      <c r="F80" s="5">
        <f>$B$2-SUM($C$12:C80)</f>
        <v>12160.367180218429</v>
      </c>
      <c r="G80" s="6">
        <f t="shared" si="7"/>
        <v>0.80556085672395938</v>
      </c>
    </row>
    <row r="81" spans="1:7" x14ac:dyDescent="0.3">
      <c r="A81">
        <v>70</v>
      </c>
      <c r="B81" s="7">
        <f t="shared" si="4"/>
        <v>265.1637880976881</v>
      </c>
      <c r="C81" s="7">
        <f t="shared" si="5"/>
        <v>214.49559151344465</v>
      </c>
      <c r="D81" s="7">
        <f t="shared" si="6"/>
        <v>50.668196584243447</v>
      </c>
      <c r="E81" s="7">
        <f>SUM($D$12:D81)</f>
        <v>5507.3367555431496</v>
      </c>
      <c r="F81" s="5">
        <f>$B$2-SUM($C$12:C81)</f>
        <v>11945.871588704984</v>
      </c>
      <c r="G81" s="6">
        <f t="shared" si="7"/>
        <v>0.80891736029364258</v>
      </c>
    </row>
    <row r="82" spans="1:7" x14ac:dyDescent="0.3">
      <c r="A82">
        <v>71</v>
      </c>
      <c r="B82" s="7">
        <f t="shared" si="4"/>
        <v>265.1637880976881</v>
      </c>
      <c r="C82" s="7">
        <f t="shared" si="5"/>
        <v>215.38932314475065</v>
      </c>
      <c r="D82" s="7">
        <f t="shared" si="6"/>
        <v>49.774464952937443</v>
      </c>
      <c r="E82" s="7">
        <f>SUM($D$12:D82)</f>
        <v>5557.1112204960873</v>
      </c>
      <c r="F82" s="5">
        <f>$B$2-SUM($C$12:C82)</f>
        <v>11730.482265560233</v>
      </c>
      <c r="G82" s="6">
        <f t="shared" si="7"/>
        <v>0.81228784929486597</v>
      </c>
    </row>
    <row r="83" spans="1:7" x14ac:dyDescent="0.3">
      <c r="A83">
        <v>72</v>
      </c>
      <c r="B83" s="7">
        <f t="shared" si="4"/>
        <v>265.1637880976881</v>
      </c>
      <c r="C83" s="7">
        <f t="shared" si="5"/>
        <v>216.28677865785377</v>
      </c>
      <c r="D83" s="7">
        <f t="shared" si="6"/>
        <v>48.877009439834296</v>
      </c>
      <c r="E83" s="7">
        <f>SUM($D$12:D83)</f>
        <v>5605.9882299359215</v>
      </c>
      <c r="F83" s="5">
        <f>$B$2-SUM($C$12:C83)</f>
        <v>11514.195486902379</v>
      </c>
      <c r="G83" s="6">
        <f t="shared" si="7"/>
        <v>0.81567238200026126</v>
      </c>
    </row>
    <row r="84" spans="1:7" x14ac:dyDescent="0.3">
      <c r="A84">
        <v>73</v>
      </c>
      <c r="B84" s="7">
        <f t="shared" si="4"/>
        <v>265.1637880976881</v>
      </c>
      <c r="C84" s="7">
        <f t="shared" si="5"/>
        <v>217.18797356892816</v>
      </c>
      <c r="D84" s="7">
        <f t="shared" si="6"/>
        <v>47.975814528759905</v>
      </c>
      <c r="E84" s="7">
        <f>SUM($D$12:D84)</f>
        <v>5653.9640444646811</v>
      </c>
      <c r="F84" s="5">
        <f>$B$2-SUM($C$12:C84)</f>
        <v>11297.00751333345</v>
      </c>
      <c r="G84" s="6">
        <f t="shared" si="7"/>
        <v>0.8190710169252623</v>
      </c>
    </row>
    <row r="85" spans="1:7" x14ac:dyDescent="0.3">
      <c r="A85">
        <v>74</v>
      </c>
      <c r="B85" s="7">
        <f t="shared" si="4"/>
        <v>265.1637880976881</v>
      </c>
      <c r="C85" s="7">
        <f t="shared" si="5"/>
        <v>218.09292345879871</v>
      </c>
      <c r="D85" s="7">
        <f t="shared" si="6"/>
        <v>47.070864638889375</v>
      </c>
      <c r="E85" s="7">
        <f>SUM($D$12:D85)</f>
        <v>5701.0349091035705</v>
      </c>
      <c r="F85" s="5">
        <f>$B$2-SUM($C$12:C85)</f>
        <v>11078.914589874652</v>
      </c>
      <c r="G85" s="6">
        <f t="shared" si="7"/>
        <v>0.82248381282911764</v>
      </c>
    </row>
    <row r="86" spans="1:7" x14ac:dyDescent="0.3">
      <c r="A86">
        <v>75</v>
      </c>
      <c r="B86" s="7">
        <f t="shared" si="4"/>
        <v>265.1637880976881</v>
      </c>
      <c r="C86" s="7">
        <f t="shared" si="5"/>
        <v>219.00164397321038</v>
      </c>
      <c r="D86" s="7">
        <f t="shared" si="6"/>
        <v>46.162144124477713</v>
      </c>
      <c r="E86" s="7">
        <f>SUM($D$12:D86)</f>
        <v>5747.1970532280484</v>
      </c>
      <c r="F86" s="5">
        <f>$B$2-SUM($C$12:C86)</f>
        <v>10859.912945901442</v>
      </c>
      <c r="G86" s="6">
        <f t="shared" si="7"/>
        <v>0.82591082871590571</v>
      </c>
    </row>
    <row r="87" spans="1:7" x14ac:dyDescent="0.3">
      <c r="A87">
        <v>76</v>
      </c>
      <c r="B87" s="7">
        <f t="shared" si="4"/>
        <v>265.1637880976881</v>
      </c>
      <c r="C87" s="7">
        <f t="shared" si="5"/>
        <v>219.91415082309874</v>
      </c>
      <c r="D87" s="7">
        <f t="shared" si="6"/>
        <v>45.249637274589332</v>
      </c>
      <c r="E87" s="7">
        <f>SUM($D$12:D87)</f>
        <v>5792.4466905026375</v>
      </c>
      <c r="F87" s="5">
        <f>$B$2-SUM($C$12:C87)</f>
        <v>10639.998795078343</v>
      </c>
      <c r="G87" s="6">
        <f t="shared" si="7"/>
        <v>0.82935212383555523</v>
      </c>
    </row>
    <row r="88" spans="1:7" x14ac:dyDescent="0.3">
      <c r="A88">
        <v>77</v>
      </c>
      <c r="B88" s="7">
        <f t="shared" si="4"/>
        <v>265.1637880976881</v>
      </c>
      <c r="C88" s="7">
        <f t="shared" si="5"/>
        <v>220.83045978486163</v>
      </c>
      <c r="D88" s="7">
        <f t="shared" si="6"/>
        <v>44.333328312826431</v>
      </c>
      <c r="E88" s="7">
        <f>SUM($D$12:D88)</f>
        <v>5836.7800188154642</v>
      </c>
      <c r="F88" s="5">
        <f>$B$2-SUM($C$12:C88)</f>
        <v>10419.168335293482</v>
      </c>
      <c r="G88" s="6">
        <f t="shared" si="7"/>
        <v>0.83280775768486992</v>
      </c>
    </row>
    <row r="89" spans="1:7" x14ac:dyDescent="0.3">
      <c r="A89">
        <v>78</v>
      </c>
      <c r="B89" s="7">
        <f t="shared" si="4"/>
        <v>265.1637880976881</v>
      </c>
      <c r="C89" s="7">
        <f t="shared" si="5"/>
        <v>221.75058670063194</v>
      </c>
      <c r="D89" s="7">
        <f t="shared" si="6"/>
        <v>43.41320139705617</v>
      </c>
      <c r="E89" s="7">
        <f>SUM($D$12:D89)</f>
        <v>5880.1932202125208</v>
      </c>
      <c r="F89" s="5">
        <f>$B$2-SUM($C$12:C89)</f>
        <v>10197.41774859285</v>
      </c>
      <c r="G89" s="6">
        <f t="shared" si="7"/>
        <v>0.83627779000855706</v>
      </c>
    </row>
    <row r="90" spans="1:7" x14ac:dyDescent="0.3">
      <c r="A90">
        <v>79</v>
      </c>
      <c r="B90" s="7">
        <f t="shared" si="4"/>
        <v>265.1637880976881</v>
      </c>
      <c r="C90" s="7">
        <f t="shared" si="5"/>
        <v>222.67454747855123</v>
      </c>
      <c r="D90" s="7">
        <f t="shared" si="6"/>
        <v>42.489240619136879</v>
      </c>
      <c r="E90" s="7">
        <f>SUM($D$12:D90)</f>
        <v>5922.6824608316574</v>
      </c>
      <c r="F90" s="5">
        <f>$B$2-SUM($C$12:C90)</f>
        <v>9974.7432011142992</v>
      </c>
      <c r="G90" s="6">
        <f t="shared" si="7"/>
        <v>0.83976228080025939</v>
      </c>
    </row>
    <row r="91" spans="1:7" x14ac:dyDescent="0.3">
      <c r="A91">
        <v>80</v>
      </c>
      <c r="B91" s="7">
        <f t="shared" si="4"/>
        <v>265.1637880976881</v>
      </c>
      <c r="C91" s="7">
        <f t="shared" si="5"/>
        <v>223.60235809304515</v>
      </c>
      <c r="D91" s="7">
        <f t="shared" si="6"/>
        <v>41.561430004642915</v>
      </c>
      <c r="E91" s="7">
        <f>SUM($D$12:D91)</f>
        <v>5964.2438908363001</v>
      </c>
      <c r="F91" s="5">
        <f>$B$2-SUM($C$12:C91)</f>
        <v>9751.1408430212541</v>
      </c>
      <c r="G91" s="6">
        <f t="shared" si="7"/>
        <v>0.84326129030359365</v>
      </c>
    </row>
    <row r="92" spans="1:7" x14ac:dyDescent="0.3">
      <c r="A92">
        <v>81</v>
      </c>
      <c r="B92" s="7">
        <f t="shared" si="4"/>
        <v>265.1637880976881</v>
      </c>
      <c r="C92" s="7">
        <f t="shared" si="5"/>
        <v>224.53403458509953</v>
      </c>
      <c r="D92" s="7">
        <f t="shared" si="6"/>
        <v>40.62975351258855</v>
      </c>
      <c r="E92" s="7">
        <f>SUM($D$12:D92)</f>
        <v>6004.8736443488888</v>
      </c>
      <c r="F92" s="5">
        <f>$B$2-SUM($C$12:C92)</f>
        <v>9526.6068084361541</v>
      </c>
      <c r="G92" s="6">
        <f t="shared" si="7"/>
        <v>0.84677487901319204</v>
      </c>
    </row>
    <row r="93" spans="1:7" x14ac:dyDescent="0.3">
      <c r="A93">
        <v>82</v>
      </c>
      <c r="B93" s="7">
        <f t="shared" si="4"/>
        <v>265.1637880976881</v>
      </c>
      <c r="C93" s="7">
        <f t="shared" si="5"/>
        <v>225.46959306253746</v>
      </c>
      <c r="D93" s="7">
        <f t="shared" si="6"/>
        <v>39.694195035150642</v>
      </c>
      <c r="E93" s="7">
        <f>SUM($D$12:D93)</f>
        <v>6044.567839384039</v>
      </c>
      <c r="F93" s="5">
        <f>$B$2-SUM($C$12:C93)</f>
        <v>9301.1372153736174</v>
      </c>
      <c r="G93" s="6">
        <f t="shared" si="7"/>
        <v>0.85030310767574702</v>
      </c>
    </row>
    <row r="94" spans="1:7" x14ac:dyDescent="0.3">
      <c r="A94">
        <v>83</v>
      </c>
      <c r="B94" s="7">
        <f t="shared" si="4"/>
        <v>265.1637880976881</v>
      </c>
      <c r="C94" s="7">
        <f t="shared" si="5"/>
        <v>226.40904970029803</v>
      </c>
      <c r="D94" s="7">
        <f t="shared" si="6"/>
        <v>38.754738397390071</v>
      </c>
      <c r="E94" s="7">
        <f>SUM($D$12:D94)</f>
        <v>6083.3225777814287</v>
      </c>
      <c r="F94" s="5">
        <f>$B$2-SUM($C$12:C94)</f>
        <v>9074.7281656733194</v>
      </c>
      <c r="G94" s="6">
        <f t="shared" si="7"/>
        <v>0.85384603729106268</v>
      </c>
    </row>
    <row r="95" spans="1:7" x14ac:dyDescent="0.3">
      <c r="A95">
        <v>84</v>
      </c>
      <c r="B95" s="7">
        <f t="shared" si="4"/>
        <v>265.1637880976881</v>
      </c>
      <c r="C95" s="7">
        <f t="shared" si="5"/>
        <v>227.3524207407159</v>
      </c>
      <c r="D95" s="7">
        <f t="shared" si="6"/>
        <v>37.811367356972163</v>
      </c>
      <c r="E95" s="7">
        <f>SUM($D$12:D95)</f>
        <v>6121.133945138401</v>
      </c>
      <c r="F95" s="5">
        <f>$B$2-SUM($C$12:C95)</f>
        <v>8847.375744932604</v>
      </c>
      <c r="G95" s="6">
        <f t="shared" si="7"/>
        <v>0.85740372911310858</v>
      </c>
    </row>
    <row r="96" spans="1:7" x14ac:dyDescent="0.3">
      <c r="A96">
        <v>85</v>
      </c>
      <c r="B96" s="7">
        <f t="shared" si="4"/>
        <v>265.1637880976881</v>
      </c>
      <c r="C96" s="7">
        <f t="shared" si="5"/>
        <v>228.29972249380225</v>
      </c>
      <c r="D96" s="7">
        <f t="shared" si="6"/>
        <v>36.864065603885841</v>
      </c>
      <c r="E96" s="7">
        <f>SUM($D$12:D96)</f>
        <v>6157.9980107422871</v>
      </c>
      <c r="F96" s="5">
        <f>$B$2-SUM($C$12:C96)</f>
        <v>8619.0760224388014</v>
      </c>
      <c r="G96" s="6">
        <f t="shared" si="7"/>
        <v>0.86097624465108002</v>
      </c>
    </row>
    <row r="97" spans="1:7" x14ac:dyDescent="0.3">
      <c r="A97">
        <v>86</v>
      </c>
      <c r="B97" s="7">
        <f t="shared" si="4"/>
        <v>265.1637880976881</v>
      </c>
      <c r="C97" s="7">
        <f t="shared" si="5"/>
        <v>229.25097133752641</v>
      </c>
      <c r="D97" s="7">
        <f t="shared" si="6"/>
        <v>35.912816760161661</v>
      </c>
      <c r="E97" s="7">
        <f>SUM($D$12:D97)</f>
        <v>6193.9108275024491</v>
      </c>
      <c r="F97" s="5">
        <f>$B$2-SUM($C$12:C97)</f>
        <v>8389.8250511012739</v>
      </c>
      <c r="G97" s="6">
        <f t="shared" si="7"/>
        <v>0.86456364567045951</v>
      </c>
    </row>
    <row r="98" spans="1:7" x14ac:dyDescent="0.3">
      <c r="A98">
        <v>87</v>
      </c>
      <c r="B98" s="7">
        <f t="shared" si="4"/>
        <v>265.1637880976881</v>
      </c>
      <c r="C98" s="7">
        <f t="shared" si="5"/>
        <v>230.20618371809945</v>
      </c>
      <c r="D98" s="7">
        <f t="shared" si="6"/>
        <v>34.957604379588645</v>
      </c>
      <c r="E98" s="7">
        <f>SUM($D$12:D98)</f>
        <v>6228.8684318820378</v>
      </c>
      <c r="F98" s="5">
        <f>$B$2-SUM($C$12:C98)</f>
        <v>8159.6188673831748</v>
      </c>
      <c r="G98" s="6">
        <f t="shared" si="7"/>
        <v>0.86816599419408647</v>
      </c>
    </row>
    <row r="99" spans="1:7" x14ac:dyDescent="0.3">
      <c r="A99">
        <v>88</v>
      </c>
      <c r="B99" s="7">
        <f t="shared" si="4"/>
        <v>265.1637880976881</v>
      </c>
      <c r="C99" s="7">
        <f t="shared" si="5"/>
        <v>231.16537615025817</v>
      </c>
      <c r="D99" s="7">
        <f t="shared" si="6"/>
        <v>33.998411947429886</v>
      </c>
      <c r="E99" s="7">
        <f>SUM($D$12:D99)</f>
        <v>6262.8668438294681</v>
      </c>
      <c r="F99" s="5">
        <f>$B$2-SUM($C$12:C99)</f>
        <v>7928.4534912329182</v>
      </c>
      <c r="G99" s="6">
        <f t="shared" si="7"/>
        <v>0.87178335250322836</v>
      </c>
    </row>
    <row r="100" spans="1:7" x14ac:dyDescent="0.3">
      <c r="A100">
        <v>89</v>
      </c>
      <c r="B100" s="7">
        <f t="shared" si="4"/>
        <v>265.1637880976881</v>
      </c>
      <c r="C100" s="7">
        <f t="shared" si="5"/>
        <v>232.12856521755097</v>
      </c>
      <c r="D100" s="7">
        <f t="shared" si="6"/>
        <v>33.035222880137148</v>
      </c>
      <c r="E100" s="7">
        <f>SUM($D$12:D100)</f>
        <v>6295.9020667096056</v>
      </c>
      <c r="F100" s="5">
        <f>$B$2-SUM($C$12:C100)</f>
        <v>7696.324926015368</v>
      </c>
      <c r="G100" s="6">
        <f t="shared" si="7"/>
        <v>0.87541578313865864</v>
      </c>
    </row>
    <row r="101" spans="1:7" x14ac:dyDescent="0.3">
      <c r="A101">
        <v>90</v>
      </c>
      <c r="B101" s="7">
        <f t="shared" si="4"/>
        <v>265.1637880976881</v>
      </c>
      <c r="C101" s="7">
        <f t="shared" si="5"/>
        <v>233.09576757262406</v>
      </c>
      <c r="D101" s="7">
        <f t="shared" si="6"/>
        <v>32.068020525064028</v>
      </c>
      <c r="E101" s="7">
        <f>SUM($D$12:D101)</f>
        <v>6327.9700872346693</v>
      </c>
      <c r="F101" s="5">
        <f>$B$2-SUM($C$12:C101)</f>
        <v>7463.2291584427439</v>
      </c>
      <c r="G101" s="6">
        <f t="shared" si="7"/>
        <v>0.87906334890173632</v>
      </c>
    </row>
    <row r="102" spans="1:7" x14ac:dyDescent="0.3">
      <c r="A102">
        <v>91</v>
      </c>
      <c r="B102" s="7">
        <f t="shared" si="4"/>
        <v>265.1637880976881</v>
      </c>
      <c r="C102" s="7">
        <f t="shared" si="5"/>
        <v>234.06699993750999</v>
      </c>
      <c r="D102" s="7">
        <f t="shared" si="6"/>
        <v>31.09678816017809</v>
      </c>
      <c r="E102" s="7">
        <f>SUM($D$12:D102)</f>
        <v>6359.0668753948476</v>
      </c>
      <c r="F102" s="5">
        <f>$B$2-SUM($C$12:C102)</f>
        <v>7229.1621585052344</v>
      </c>
      <c r="G102" s="6">
        <f t="shared" si="7"/>
        <v>0.88272611285549352</v>
      </c>
    </row>
    <row r="103" spans="1:7" x14ac:dyDescent="0.3">
      <c r="A103">
        <v>92</v>
      </c>
      <c r="B103" s="7">
        <f t="shared" si="4"/>
        <v>265.1637880976881</v>
      </c>
      <c r="C103" s="7">
        <f t="shared" si="5"/>
        <v>235.04227910391631</v>
      </c>
      <c r="D103" s="7">
        <f t="shared" si="6"/>
        <v>30.121508993771798</v>
      </c>
      <c r="E103" s="7">
        <f>SUM($D$12:D103)</f>
        <v>6389.1883843886189</v>
      </c>
      <c r="F103" s="5">
        <f>$B$2-SUM($C$12:C103)</f>
        <v>6994.119879401318</v>
      </c>
      <c r="G103" s="6">
        <f t="shared" si="7"/>
        <v>0.88640413832572484</v>
      </c>
    </row>
    <row r="104" spans="1:7" x14ac:dyDescent="0.3">
      <c r="A104">
        <v>93</v>
      </c>
      <c r="B104" s="7">
        <f t="shared" si="4"/>
        <v>265.1637880976881</v>
      </c>
      <c r="C104" s="7">
        <f t="shared" si="5"/>
        <v>236.02162193351592</v>
      </c>
      <c r="D104" s="7">
        <f t="shared" si="6"/>
        <v>29.142166164172149</v>
      </c>
      <c r="E104" s="7">
        <f>SUM($D$12:D104)</f>
        <v>6418.3305505527915</v>
      </c>
      <c r="F104" s="5">
        <f>$B$2-SUM($C$12:C104)</f>
        <v>6758.0982574678019</v>
      </c>
      <c r="G104" s="6">
        <f t="shared" si="7"/>
        <v>0.89009748890208185</v>
      </c>
    </row>
    <row r="105" spans="1:7" x14ac:dyDescent="0.3">
      <c r="A105">
        <v>94</v>
      </c>
      <c r="B105" s="7">
        <f t="shared" si="4"/>
        <v>265.1637880976881</v>
      </c>
      <c r="C105" s="7">
        <f t="shared" si="5"/>
        <v>237.00504535823893</v>
      </c>
      <c r="D105" s="7">
        <f t="shared" si="6"/>
        <v>28.158742739449167</v>
      </c>
      <c r="E105" s="7">
        <f>SUM($D$12:D105)</f>
        <v>6446.4892932922403</v>
      </c>
      <c r="F105" s="5">
        <f>$B$2-SUM($C$12:C105)</f>
        <v>6521.0932121095611</v>
      </c>
      <c r="G105" s="6">
        <f t="shared" si="7"/>
        <v>0.89380622843917401</v>
      </c>
    </row>
    <row r="106" spans="1:7" x14ac:dyDescent="0.3">
      <c r="A106">
        <v>95</v>
      </c>
      <c r="B106" s="7">
        <f t="shared" si="4"/>
        <v>265.1637880976881</v>
      </c>
      <c r="C106" s="7">
        <f t="shared" si="5"/>
        <v>237.99256638056491</v>
      </c>
      <c r="D106" s="7">
        <f t="shared" si="6"/>
        <v>27.171221717123167</v>
      </c>
      <c r="E106" s="7">
        <f>SUM($D$12:D106)</f>
        <v>6473.6605150093637</v>
      </c>
      <c r="F106" s="5">
        <f>$B$2-SUM($C$12:C106)</f>
        <v>6283.100645728995</v>
      </c>
      <c r="G106" s="6">
        <f t="shared" si="7"/>
        <v>0.89753042105767045</v>
      </c>
    </row>
    <row r="107" spans="1:7" x14ac:dyDescent="0.3">
      <c r="A107">
        <v>96</v>
      </c>
      <c r="B107" s="7">
        <f t="shared" si="4"/>
        <v>265.1637880976881</v>
      </c>
      <c r="C107" s="7">
        <f t="shared" si="5"/>
        <v>238.9842020738173</v>
      </c>
      <c r="D107" s="7">
        <f t="shared" si="6"/>
        <v>26.179586023870819</v>
      </c>
      <c r="E107" s="7">
        <f>SUM($D$12:D107)</f>
        <v>6499.8401010332345</v>
      </c>
      <c r="F107" s="5">
        <f>$B$2-SUM($C$12:C107)</f>
        <v>6044.1164436551771</v>
      </c>
      <c r="G107" s="6">
        <f t="shared" si="7"/>
        <v>0.90127013114541088</v>
      </c>
    </row>
    <row r="108" spans="1:7" x14ac:dyDescent="0.3">
      <c r="A108">
        <v>97</v>
      </c>
      <c r="B108" s="7">
        <f t="shared" si="4"/>
        <v>265.1637880976881</v>
      </c>
      <c r="C108" s="7">
        <f t="shared" si="5"/>
        <v>239.97996958245818</v>
      </c>
      <c r="D108" s="7">
        <f t="shared" si="6"/>
        <v>25.183818515229913</v>
      </c>
      <c r="E108" s="7">
        <f>SUM($D$12:D108)</f>
        <v>6525.0239195484646</v>
      </c>
      <c r="F108" s="5">
        <f>$B$2-SUM($C$12:C108)</f>
        <v>5804.1364740727186</v>
      </c>
      <c r="G108" s="6">
        <f t="shared" si="7"/>
        <v>0.90502542335851666</v>
      </c>
    </row>
    <row r="109" spans="1:7" x14ac:dyDescent="0.3">
      <c r="A109">
        <v>98</v>
      </c>
      <c r="B109" s="7">
        <f t="shared" si="4"/>
        <v>265.1637880976881</v>
      </c>
      <c r="C109" s="7">
        <f t="shared" si="5"/>
        <v>240.97988612238507</v>
      </c>
      <c r="D109" s="7">
        <f t="shared" si="6"/>
        <v>24.183901975303002</v>
      </c>
      <c r="E109" s="7">
        <f>SUM($D$12:D109)</f>
        <v>6549.207821523768</v>
      </c>
      <c r="F109" s="5">
        <f>$B$2-SUM($C$12:C109)</f>
        <v>5563.1565879503323</v>
      </c>
      <c r="G109" s="6">
        <f t="shared" si="7"/>
        <v>0.9087963626225104</v>
      </c>
    </row>
    <row r="110" spans="1:7" x14ac:dyDescent="0.3">
      <c r="A110">
        <v>99</v>
      </c>
      <c r="B110" s="7">
        <f t="shared" si="4"/>
        <v>265.1637880976881</v>
      </c>
      <c r="C110" s="7">
        <f t="shared" si="5"/>
        <v>241.98396898122837</v>
      </c>
      <c r="D110" s="7">
        <f t="shared" si="6"/>
        <v>23.179819116459729</v>
      </c>
      <c r="E110" s="7">
        <f>SUM($D$12:D110)</f>
        <v>6572.3876406402278</v>
      </c>
      <c r="F110" s="5">
        <f>$B$2-SUM($C$12:C110)</f>
        <v>5321.1726189691035</v>
      </c>
      <c r="G110" s="6">
        <f t="shared" si="7"/>
        <v>0.91258301413343768</v>
      </c>
    </row>
    <row r="111" spans="1:7" x14ac:dyDescent="0.3">
      <c r="A111">
        <v>100</v>
      </c>
      <c r="B111" s="7">
        <f t="shared" si="4"/>
        <v>265.1637880976881</v>
      </c>
      <c r="C111" s="7">
        <f t="shared" si="5"/>
        <v>242.99223551865012</v>
      </c>
      <c r="D111" s="7">
        <f t="shared" si="6"/>
        <v>22.171552579037947</v>
      </c>
      <c r="E111" s="7">
        <f>SUM($D$12:D111)</f>
        <v>6594.5591932192656</v>
      </c>
      <c r="F111" s="5">
        <f>$B$2-SUM($C$12:C111)</f>
        <v>5078.1803834504535</v>
      </c>
      <c r="G111" s="6">
        <f t="shared" si="7"/>
        <v>0.91638544335899352</v>
      </c>
    </row>
    <row r="112" spans="1:7" x14ac:dyDescent="0.3">
      <c r="A112">
        <v>101</v>
      </c>
      <c r="B112" s="7">
        <f t="shared" si="4"/>
        <v>265.1637880976881</v>
      </c>
      <c r="C112" s="7">
        <f t="shared" si="5"/>
        <v>244.0047031666445</v>
      </c>
      <c r="D112" s="7">
        <f t="shared" si="6"/>
        <v>21.159084931043566</v>
      </c>
      <c r="E112" s="7">
        <f>SUM($D$12:D112)</f>
        <v>6615.7182781503088</v>
      </c>
      <c r="F112" s="5">
        <f>$B$2-SUM($C$12:C112)</f>
        <v>4834.1756802838099</v>
      </c>
      <c r="G112" s="6">
        <f t="shared" si="7"/>
        <v>0.92020371603965601</v>
      </c>
    </row>
    <row r="113" spans="1:7" x14ac:dyDescent="0.3">
      <c r="A113">
        <v>102</v>
      </c>
      <c r="B113" s="7">
        <f t="shared" si="4"/>
        <v>265.1637880976881</v>
      </c>
      <c r="C113" s="7">
        <f t="shared" si="5"/>
        <v>245.02138942983891</v>
      </c>
      <c r="D113" s="7">
        <f t="shared" si="6"/>
        <v>20.142398667849218</v>
      </c>
      <c r="E113" s="7">
        <f>SUM($D$12:D113)</f>
        <v>6635.860676818158</v>
      </c>
      <c r="F113" s="5">
        <f>$B$2-SUM($C$12:C113)</f>
        <v>4589.1542908539705</v>
      </c>
      <c r="G113" s="6">
        <f t="shared" si="7"/>
        <v>0.92403789818982141</v>
      </c>
    </row>
    <row r="114" spans="1:7" x14ac:dyDescent="0.3">
      <c r="A114">
        <v>103</v>
      </c>
      <c r="B114" s="7">
        <f t="shared" si="4"/>
        <v>265.1637880976881</v>
      </c>
      <c r="C114" s="7">
        <f t="shared" si="5"/>
        <v>246.04231188579655</v>
      </c>
      <c r="D114" s="7">
        <f t="shared" si="6"/>
        <v>19.121476211891554</v>
      </c>
      <c r="E114" s="7">
        <f>SUM($D$12:D114)</f>
        <v>6654.9821530300496</v>
      </c>
      <c r="F114" s="5">
        <f>$B$2-SUM($C$12:C114)</f>
        <v>4343.1119789681725</v>
      </c>
      <c r="G114" s="6">
        <f t="shared" si="7"/>
        <v>0.92788805609894565</v>
      </c>
    </row>
    <row r="115" spans="1:7" x14ac:dyDescent="0.3">
      <c r="A115">
        <v>104</v>
      </c>
      <c r="B115" s="7">
        <f t="shared" si="4"/>
        <v>265.1637880976881</v>
      </c>
      <c r="C115" s="7">
        <f t="shared" si="5"/>
        <v>247.06748818532068</v>
      </c>
      <c r="D115" s="7">
        <f t="shared" si="6"/>
        <v>18.096299912367407</v>
      </c>
      <c r="E115" s="7">
        <f>SUM($D$12:D115)</f>
        <v>6673.0784529424172</v>
      </c>
      <c r="F115" s="5">
        <f>$B$2-SUM($C$12:C115)</f>
        <v>4096.0444907828532</v>
      </c>
      <c r="G115" s="6">
        <f t="shared" si="7"/>
        <v>0.93175425633269116</v>
      </c>
    </row>
    <row r="116" spans="1:7" x14ac:dyDescent="0.3">
      <c r="A116">
        <v>105</v>
      </c>
      <c r="B116" s="7">
        <f t="shared" si="4"/>
        <v>265.1637880976881</v>
      </c>
      <c r="C116" s="7">
        <f t="shared" si="5"/>
        <v>248.0969360527595</v>
      </c>
      <c r="D116" s="7">
        <f t="shared" si="6"/>
        <v>17.06685204492857</v>
      </c>
      <c r="E116" s="7">
        <f>SUM($D$12:D116)</f>
        <v>6690.1453049873462</v>
      </c>
      <c r="F116" s="5">
        <f>$B$2-SUM($C$12:C116)</f>
        <v>3847.9475547300935</v>
      </c>
      <c r="G116" s="6">
        <f t="shared" si="7"/>
        <v>0.93563656573407739</v>
      </c>
    </row>
    <row r="117" spans="1:7" x14ac:dyDescent="0.3">
      <c r="A117">
        <v>106</v>
      </c>
      <c r="B117" s="7">
        <f t="shared" si="4"/>
        <v>265.1637880976881</v>
      </c>
      <c r="C117" s="7">
        <f t="shared" si="5"/>
        <v>249.13067328631269</v>
      </c>
      <c r="D117" s="7">
        <f t="shared" si="6"/>
        <v>16.033114811375405</v>
      </c>
      <c r="E117" s="7">
        <f>SUM($D$12:D117)</f>
        <v>6706.1784197987217</v>
      </c>
      <c r="F117" s="5">
        <f>$B$2-SUM($C$12:C117)</f>
        <v>3598.8168814437813</v>
      </c>
      <c r="G117" s="6">
        <f t="shared" si="7"/>
        <v>0.939535051424636</v>
      </c>
    </row>
    <row r="118" spans="1:7" x14ac:dyDescent="0.3">
      <c r="A118">
        <v>107</v>
      </c>
      <c r="B118" s="7">
        <f t="shared" si="4"/>
        <v>265.1637880976881</v>
      </c>
      <c r="C118" s="7">
        <f t="shared" si="5"/>
        <v>250.168717758339</v>
      </c>
      <c r="D118" s="7">
        <f t="shared" si="6"/>
        <v>14.995070339349104</v>
      </c>
      <c r="E118" s="7">
        <f>SUM($D$12:D118)</f>
        <v>6721.1734901380705</v>
      </c>
      <c r="F118" s="5">
        <f>$B$2-SUM($C$12:C118)</f>
        <v>3348.6481636854405</v>
      </c>
      <c r="G118" s="6">
        <f t="shared" si="7"/>
        <v>0.94344978080557207</v>
      </c>
    </row>
    <row r="119" spans="1:7" x14ac:dyDescent="0.3">
      <c r="A119">
        <v>108</v>
      </c>
      <c r="B119" s="7">
        <f t="shared" si="4"/>
        <v>265.1637880976881</v>
      </c>
      <c r="C119" s="7">
        <f t="shared" si="5"/>
        <v>251.21108741566539</v>
      </c>
      <c r="D119" s="7">
        <f t="shared" si="6"/>
        <v>13.952700682022689</v>
      </c>
      <c r="E119" s="7">
        <f>SUM($D$12:D119)</f>
        <v>6735.1261908200931</v>
      </c>
      <c r="F119" s="5">
        <f>$B$2-SUM($C$12:C119)</f>
        <v>3097.4370762697763</v>
      </c>
      <c r="G119" s="6">
        <f t="shared" si="7"/>
        <v>0.94738082155892855</v>
      </c>
    </row>
    <row r="120" spans="1:7" x14ac:dyDescent="0.3">
      <c r="A120">
        <v>109</v>
      </c>
      <c r="B120" s="7">
        <f t="shared" si="4"/>
        <v>265.1637880976881</v>
      </c>
      <c r="C120" s="7">
        <f t="shared" si="5"/>
        <v>252.25780027989734</v>
      </c>
      <c r="D120" s="7">
        <f t="shared" si="6"/>
        <v>12.905987817790752</v>
      </c>
      <c r="E120" s="7">
        <f>SUM($D$12:D120)</f>
        <v>6748.0321786378836</v>
      </c>
      <c r="F120" s="5">
        <f>$B$2-SUM($C$12:C120)</f>
        <v>2845.1792759898781</v>
      </c>
      <c r="G120" s="6">
        <f t="shared" si="7"/>
        <v>0.9513282416487574</v>
      </c>
    </row>
    <row r="121" spans="1:7" x14ac:dyDescent="0.3">
      <c r="A121">
        <v>110</v>
      </c>
      <c r="B121" s="7">
        <f t="shared" si="4"/>
        <v>265.1637880976881</v>
      </c>
      <c r="C121" s="7">
        <f t="shared" si="5"/>
        <v>253.30887444773023</v>
      </c>
      <c r="D121" s="7">
        <f t="shared" si="6"/>
        <v>11.854913649957846</v>
      </c>
      <c r="E121" s="7">
        <f>SUM($D$12:D121)</f>
        <v>6759.8870922878414</v>
      </c>
      <c r="F121" s="5">
        <f>$B$2-SUM($C$12:C121)</f>
        <v>2591.8704015421463</v>
      </c>
      <c r="G121" s="6">
        <f t="shared" si="7"/>
        <v>0.95529210932229391</v>
      </c>
    </row>
    <row r="122" spans="1:7" x14ac:dyDescent="0.3">
      <c r="A122">
        <v>111</v>
      </c>
      <c r="B122" s="7">
        <f t="shared" si="4"/>
        <v>265.1637880976881</v>
      </c>
      <c r="C122" s="7">
        <f t="shared" si="5"/>
        <v>254.36432809126245</v>
      </c>
      <c r="D122" s="7">
        <f t="shared" si="6"/>
        <v>10.799460006425637</v>
      </c>
      <c r="E122" s="7">
        <f>SUM($D$12:D122)</f>
        <v>6770.6865522942671</v>
      </c>
      <c r="F122" s="5">
        <f>$B$2-SUM($C$12:C122)</f>
        <v>2337.5060734508843</v>
      </c>
      <c r="G122" s="6">
        <f t="shared" si="7"/>
        <v>0.95927249311113683</v>
      </c>
    </row>
    <row r="123" spans="1:7" x14ac:dyDescent="0.3">
      <c r="A123">
        <v>112</v>
      </c>
      <c r="B123" s="7">
        <f t="shared" si="4"/>
        <v>265.1637880976881</v>
      </c>
      <c r="C123" s="7">
        <f t="shared" si="5"/>
        <v>255.42417945830937</v>
      </c>
      <c r="D123" s="7">
        <f t="shared" si="6"/>
        <v>9.7396086393787087</v>
      </c>
      <c r="E123" s="7">
        <f>SUM($D$12:D123)</f>
        <v>6780.4261609336454</v>
      </c>
      <c r="F123" s="5">
        <f>$B$2-SUM($C$12:C123)</f>
        <v>2082.0818939925739</v>
      </c>
      <c r="G123" s="6">
        <f t="shared" si="7"/>
        <v>0.96326946183243323</v>
      </c>
    </row>
    <row r="124" spans="1:7" x14ac:dyDescent="0.3">
      <c r="A124">
        <v>113</v>
      </c>
      <c r="B124" s="7">
        <f t="shared" si="4"/>
        <v>265.1637880976881</v>
      </c>
      <c r="C124" s="7">
        <f t="shared" si="5"/>
        <v>256.48844687271901</v>
      </c>
      <c r="D124" s="7">
        <f t="shared" si="6"/>
        <v>8.6753412249690882</v>
      </c>
      <c r="E124" s="7">
        <f>SUM($D$12:D124)</f>
        <v>6789.1015021586145</v>
      </c>
      <c r="F124" s="5">
        <f>$B$2-SUM($C$12:C124)</f>
        <v>1825.5934471198561</v>
      </c>
      <c r="G124" s="6">
        <f t="shared" si="7"/>
        <v>0.9672830845900684</v>
      </c>
    </row>
    <row r="125" spans="1:7" x14ac:dyDescent="0.3">
      <c r="A125">
        <v>114</v>
      </c>
      <c r="B125" s="7">
        <f t="shared" si="4"/>
        <v>265.1637880976881</v>
      </c>
      <c r="C125" s="7">
        <f t="shared" si="5"/>
        <v>257.55714873468867</v>
      </c>
      <c r="D125" s="7">
        <f t="shared" si="6"/>
        <v>7.6066393629994264</v>
      </c>
      <c r="E125" s="7">
        <f>SUM($D$12:D125)</f>
        <v>6796.7081415216135</v>
      </c>
      <c r="F125" s="5">
        <f>$B$2-SUM($C$12:C125)</f>
        <v>1568.0362983851664</v>
      </c>
      <c r="G125" s="6">
        <f t="shared" si="7"/>
        <v>0.9713134307758603</v>
      </c>
    </row>
    <row r="126" spans="1:7" x14ac:dyDescent="0.3">
      <c r="A126">
        <v>115</v>
      </c>
      <c r="B126" s="7">
        <f t="shared" si="4"/>
        <v>265.1637880976881</v>
      </c>
      <c r="C126" s="7">
        <f t="shared" si="5"/>
        <v>258.63030352108319</v>
      </c>
      <c r="D126" s="7">
        <f t="shared" si="6"/>
        <v>6.5334845766048897</v>
      </c>
      <c r="E126" s="7">
        <f>SUM($D$12:D126)</f>
        <v>6803.2416260982181</v>
      </c>
      <c r="F126" s="5">
        <f>$B$2-SUM($C$12:C126)</f>
        <v>1309.4059948640825</v>
      </c>
      <c r="G126" s="6">
        <f t="shared" si="7"/>
        <v>0.97536057007075971</v>
      </c>
    </row>
    <row r="127" spans="1:7" x14ac:dyDescent="0.3">
      <c r="A127">
        <v>116</v>
      </c>
      <c r="B127" s="7">
        <f t="shared" si="4"/>
        <v>265.1637880976881</v>
      </c>
      <c r="C127" s="7">
        <f t="shared" si="5"/>
        <v>259.7079297857544</v>
      </c>
      <c r="D127" s="7">
        <f t="shared" si="6"/>
        <v>5.4558583119337092</v>
      </c>
      <c r="E127" s="7">
        <f>SUM($D$12:D127)</f>
        <v>6808.6974844101514</v>
      </c>
      <c r="F127" s="5">
        <f>$B$2-SUM($C$12:C127)</f>
        <v>1049.6980650783298</v>
      </c>
      <c r="G127" s="6">
        <f t="shared" si="7"/>
        <v>0.97942457244605463</v>
      </c>
    </row>
    <row r="128" spans="1:7" x14ac:dyDescent="0.3">
      <c r="A128">
        <v>117</v>
      </c>
      <c r="B128" s="7">
        <f t="shared" si="4"/>
        <v>265.1637880976881</v>
      </c>
      <c r="C128" s="7">
        <f t="shared" si="5"/>
        <v>260.79004615986167</v>
      </c>
      <c r="D128" s="7">
        <f t="shared" si="6"/>
        <v>4.3737419378263995</v>
      </c>
      <c r="E128" s="7">
        <f>SUM($D$12:D128)</f>
        <v>6813.0712263479782</v>
      </c>
      <c r="F128" s="5">
        <f>$B$2-SUM($C$12:C128)</f>
        <v>788.90801891846786</v>
      </c>
      <c r="G128" s="6">
        <f t="shared" si="7"/>
        <v>0.98350550816457971</v>
      </c>
    </row>
    <row r="129" spans="1:7" x14ac:dyDescent="0.3">
      <c r="A129">
        <v>118</v>
      </c>
      <c r="B129" s="7">
        <f t="shared" si="4"/>
        <v>265.1637880976881</v>
      </c>
      <c r="C129" s="7">
        <f t="shared" si="5"/>
        <v>261.87667135219442</v>
      </c>
      <c r="D129" s="7">
        <f t="shared" si="6"/>
        <v>3.287116745493643</v>
      </c>
      <c r="E129" s="7">
        <f>SUM($D$12:D129)</f>
        <v>6816.3583430934714</v>
      </c>
      <c r="F129" s="5">
        <f>$B$2-SUM($C$12:C129)</f>
        <v>527.03134756627333</v>
      </c>
      <c r="G129" s="6">
        <f t="shared" si="7"/>
        <v>0.9876034477819321</v>
      </c>
    </row>
    <row r="130" spans="1:7" x14ac:dyDescent="0.3">
      <c r="A130">
        <v>119</v>
      </c>
      <c r="B130" s="7">
        <f t="shared" si="4"/>
        <v>265.1637880976881</v>
      </c>
      <c r="C130" s="7">
        <f t="shared" si="5"/>
        <v>262.96782414949524</v>
      </c>
      <c r="D130" s="7">
        <f t="shared" si="6"/>
        <v>2.1959639481928335</v>
      </c>
      <c r="E130" s="7">
        <f>SUM($D$12:D130)</f>
        <v>6818.5543070416643</v>
      </c>
      <c r="F130" s="5">
        <f>$B$2-SUM($C$12:C130)</f>
        <v>264.06352341677848</v>
      </c>
      <c r="G130" s="6">
        <f t="shared" si="7"/>
        <v>0.99171846214769022</v>
      </c>
    </row>
    <row r="131" spans="1:7" x14ac:dyDescent="0.3">
      <c r="A131">
        <v>120</v>
      </c>
      <c r="B131" s="7">
        <f t="shared" si="4"/>
        <v>265.1637880976881</v>
      </c>
      <c r="C131" s="7">
        <f t="shared" si="5"/>
        <v>264.06352341678479</v>
      </c>
      <c r="D131" s="7">
        <f t="shared" si="6"/>
        <v>1.1002646809032699</v>
      </c>
      <c r="E131" s="7">
        <f>SUM($D$12:D131)</f>
        <v>6819.6545717225672</v>
      </c>
      <c r="F131" s="5">
        <f>$B$2-SUM($C$12:C131)</f>
        <v>0</v>
      </c>
      <c r="G131" s="6">
        <f t="shared" si="7"/>
        <v>0.99585062240663891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D332-8D47-4646-8FC9-3844A24F0481}">
  <sheetPr>
    <tabColor rgb="FFFFC000"/>
  </sheetPr>
  <dimension ref="A1:L19"/>
  <sheetViews>
    <sheetView workbookViewId="0">
      <selection activeCell="J3" sqref="J3"/>
    </sheetView>
  </sheetViews>
  <sheetFormatPr defaultRowHeight="14.4" x14ac:dyDescent="0.3"/>
  <cols>
    <col min="1" max="1" width="16.21875" bestFit="1" customWidth="1"/>
    <col min="2" max="2" width="16.88671875" bestFit="1" customWidth="1"/>
    <col min="3" max="3" width="21.77734375" bestFit="1" customWidth="1"/>
    <col min="4" max="4" width="19.109375" bestFit="1" customWidth="1"/>
    <col min="5" max="5" width="18.109375" bestFit="1" customWidth="1"/>
    <col min="6" max="6" width="16.33203125" bestFit="1" customWidth="1"/>
    <col min="7" max="7" width="10.109375" bestFit="1" customWidth="1"/>
    <col min="8" max="8" width="14.77734375" bestFit="1" customWidth="1"/>
    <col min="10" max="10" width="16.77734375" bestFit="1" customWidth="1"/>
    <col min="11" max="11" width="9.33203125" bestFit="1" customWidth="1"/>
    <col min="12" max="12" width="15.21875" bestFit="1" customWidth="1"/>
  </cols>
  <sheetData>
    <row r="1" spans="1:12" x14ac:dyDescent="0.3">
      <c r="A1" s="13" t="s">
        <v>82</v>
      </c>
      <c r="B1" s="13" t="s">
        <v>83</v>
      </c>
      <c r="C1" s="13" t="s">
        <v>84</v>
      </c>
      <c r="D1" s="13" t="s">
        <v>85</v>
      </c>
      <c r="E1" s="13" t="s">
        <v>86</v>
      </c>
      <c r="F1" s="13" t="s">
        <v>87</v>
      </c>
      <c r="G1" s="13" t="s">
        <v>88</v>
      </c>
      <c r="H1" s="13" t="s">
        <v>89</v>
      </c>
      <c r="I1" s="13" t="s">
        <v>90</v>
      </c>
      <c r="J1" s="13" t="s">
        <v>97</v>
      </c>
      <c r="K1" s="13"/>
      <c r="L1" s="13" t="s">
        <v>105</v>
      </c>
    </row>
    <row r="2" spans="1:12" x14ac:dyDescent="0.3">
      <c r="A2" t="s">
        <v>92</v>
      </c>
      <c r="B2">
        <v>60</v>
      </c>
      <c r="C2" s="6">
        <v>0.13</v>
      </c>
      <c r="D2" s="10">
        <f>B2*C2</f>
        <v>7.8000000000000007</v>
      </c>
      <c r="E2">
        <v>20</v>
      </c>
      <c r="F2" s="10">
        <f>E2-D2</f>
        <v>12.2</v>
      </c>
      <c r="G2" s="3">
        <v>500</v>
      </c>
      <c r="H2" s="3">
        <f>G2/B2</f>
        <v>8.3333333333333339</v>
      </c>
      <c r="I2" s="4">
        <v>2.2000000000000002</v>
      </c>
      <c r="J2" t="str">
        <f>VLOOKUP(I2,$I$11:$J$14,2,TRUE)</f>
        <v>Excellent</v>
      </c>
      <c r="L2" s="12">
        <f>D2/E$8</f>
        <v>6.0000000000000005E-2</v>
      </c>
    </row>
    <row r="3" spans="1:12" x14ac:dyDescent="0.3">
      <c r="A3" t="s">
        <v>94</v>
      </c>
      <c r="B3">
        <v>50</v>
      </c>
      <c r="C3" s="6">
        <v>0.1</v>
      </c>
      <c r="D3" s="10">
        <f>B3*C3</f>
        <v>5</v>
      </c>
      <c r="E3">
        <v>15</v>
      </c>
      <c r="F3" s="10">
        <f>E3-D3</f>
        <v>10</v>
      </c>
      <c r="G3" s="3">
        <v>1000</v>
      </c>
      <c r="H3" s="3">
        <f>G3/B3</f>
        <v>20</v>
      </c>
      <c r="I3" s="4">
        <v>2</v>
      </c>
      <c r="J3" t="str">
        <f>VLOOKUP(I3,$I$11:$J$14,2,TRUE)</f>
        <v>Excellent</v>
      </c>
      <c r="L3" s="12">
        <f>D3/E$8</f>
        <v>3.8461538461538464E-2</v>
      </c>
    </row>
    <row r="4" spans="1:12" x14ac:dyDescent="0.3">
      <c r="A4" t="s">
        <v>93</v>
      </c>
      <c r="B4">
        <v>100</v>
      </c>
      <c r="C4" s="6">
        <v>0.12</v>
      </c>
      <c r="D4" s="10">
        <f>B4*C4</f>
        <v>12</v>
      </c>
      <c r="E4">
        <v>30</v>
      </c>
      <c r="F4" s="10">
        <f>E4-D4</f>
        <v>18</v>
      </c>
      <c r="G4" s="3">
        <v>800</v>
      </c>
      <c r="H4" s="3">
        <f>G4/B4</f>
        <v>8</v>
      </c>
      <c r="I4" s="4">
        <v>1.8</v>
      </c>
      <c r="J4" t="str">
        <f>VLOOKUP(I4,$I$11:$J$14,2,TRUE)</f>
        <v>High</v>
      </c>
      <c r="L4" s="12">
        <f>D4/E$8</f>
        <v>9.2307692307692313E-2</v>
      </c>
    </row>
    <row r="5" spans="1:12" x14ac:dyDescent="0.3">
      <c r="A5" t="s">
        <v>96</v>
      </c>
      <c r="B5">
        <v>90</v>
      </c>
      <c r="C5" s="6">
        <v>0.1</v>
      </c>
      <c r="D5" s="10">
        <f>B5*C5</f>
        <v>9</v>
      </c>
      <c r="E5">
        <v>22</v>
      </c>
      <c r="F5" s="10">
        <f>E5-D5</f>
        <v>13</v>
      </c>
      <c r="G5" s="3">
        <v>600</v>
      </c>
      <c r="H5" s="3">
        <f>G5/B5</f>
        <v>6.666666666666667</v>
      </c>
      <c r="I5" s="4">
        <v>1.9</v>
      </c>
      <c r="J5" t="str">
        <f>VLOOKUP(I5,$I$11:$J$14,2,TRUE)</f>
        <v>High</v>
      </c>
      <c r="L5" s="12">
        <f>D5/E$8</f>
        <v>6.9230769230769235E-2</v>
      </c>
    </row>
    <row r="6" spans="1:12" x14ac:dyDescent="0.3">
      <c r="A6" t="s">
        <v>91</v>
      </c>
      <c r="B6">
        <v>120</v>
      </c>
      <c r="C6" s="6">
        <v>0.08</v>
      </c>
      <c r="D6" s="10">
        <f>B6*C6</f>
        <v>9.6</v>
      </c>
      <c r="E6">
        <v>25</v>
      </c>
      <c r="F6" s="10">
        <f>E6-D6</f>
        <v>15.4</v>
      </c>
      <c r="G6" s="3">
        <v>1500</v>
      </c>
      <c r="H6" s="3">
        <f>G6/B6</f>
        <v>12.5</v>
      </c>
      <c r="I6" s="4">
        <v>1.5</v>
      </c>
      <c r="J6" t="str">
        <f>VLOOKUP(I6,$I$11:$J$14,2,TRUE)</f>
        <v>Moderate</v>
      </c>
      <c r="L6" s="12">
        <f>D6/E$8</f>
        <v>7.3846153846153839E-2</v>
      </c>
    </row>
    <row r="7" spans="1:12" x14ac:dyDescent="0.3">
      <c r="A7" t="s">
        <v>95</v>
      </c>
      <c r="B7">
        <v>80</v>
      </c>
      <c r="C7" s="6">
        <v>0.09</v>
      </c>
      <c r="D7" s="10">
        <f>B7*C7</f>
        <v>7.1999999999999993</v>
      </c>
      <c r="E7">
        <v>18</v>
      </c>
      <c r="F7" s="10">
        <f>E7-D7</f>
        <v>10.8</v>
      </c>
      <c r="G7" s="3">
        <v>700</v>
      </c>
      <c r="H7" s="3">
        <f>G7/B7</f>
        <v>8.75</v>
      </c>
      <c r="I7" s="4">
        <v>1.75</v>
      </c>
      <c r="J7" t="str">
        <f>VLOOKUP(I7,$I$11:$J$14,2,TRUE)</f>
        <v>Moderate</v>
      </c>
      <c r="L7" s="12">
        <f>D7/E$8</f>
        <v>5.5384615384615379E-2</v>
      </c>
    </row>
    <row r="8" spans="1:12" x14ac:dyDescent="0.3">
      <c r="E8">
        <f>SUM(E2:E7)</f>
        <v>130</v>
      </c>
    </row>
    <row r="9" spans="1:12" ht="15" thickBot="1" x14ac:dyDescent="0.35">
      <c r="I9" s="11" t="s">
        <v>104</v>
      </c>
      <c r="J9" s="11"/>
    </row>
    <row r="10" spans="1:12" x14ac:dyDescent="0.3">
      <c r="I10" t="s">
        <v>98</v>
      </c>
      <c r="J10" t="s">
        <v>99</v>
      </c>
    </row>
    <row r="11" spans="1:12" x14ac:dyDescent="0.3">
      <c r="I11" s="4">
        <v>0</v>
      </c>
      <c r="J11" t="s">
        <v>100</v>
      </c>
    </row>
    <row r="12" spans="1:12" x14ac:dyDescent="0.3">
      <c r="I12" s="4">
        <v>1.5</v>
      </c>
      <c r="J12" t="s">
        <v>101</v>
      </c>
    </row>
    <row r="13" spans="1:12" x14ac:dyDescent="0.3">
      <c r="I13" s="4">
        <v>1.8</v>
      </c>
      <c r="J13" t="s">
        <v>102</v>
      </c>
    </row>
    <row r="14" spans="1:12" x14ac:dyDescent="0.3">
      <c r="I14" s="4">
        <v>2</v>
      </c>
      <c r="J14" t="s">
        <v>103</v>
      </c>
    </row>
    <row r="15" spans="1:12" x14ac:dyDescent="0.3">
      <c r="A15" s="14" t="s">
        <v>97</v>
      </c>
      <c r="B15" t="s">
        <v>108</v>
      </c>
      <c r="C15" t="s">
        <v>109</v>
      </c>
      <c r="D15" t="s">
        <v>110</v>
      </c>
      <c r="E15" t="s">
        <v>111</v>
      </c>
      <c r="F15" t="s">
        <v>112</v>
      </c>
    </row>
    <row r="16" spans="1:12" x14ac:dyDescent="0.3">
      <c r="A16" t="s">
        <v>103</v>
      </c>
      <c r="B16" s="4">
        <v>2.1</v>
      </c>
      <c r="C16" s="15">
        <v>110</v>
      </c>
      <c r="D16" s="10">
        <v>12.8</v>
      </c>
      <c r="E16" s="15">
        <v>35</v>
      </c>
      <c r="F16" s="5">
        <v>1500</v>
      </c>
    </row>
    <row r="17" spans="1:6" x14ac:dyDescent="0.3">
      <c r="A17" t="s">
        <v>102</v>
      </c>
      <c r="B17" s="4">
        <v>1.85</v>
      </c>
      <c r="C17" s="15">
        <v>190</v>
      </c>
      <c r="D17" s="10">
        <v>21</v>
      </c>
      <c r="E17" s="15">
        <v>52</v>
      </c>
      <c r="F17" s="5">
        <v>1400</v>
      </c>
    </row>
    <row r="18" spans="1:6" x14ac:dyDescent="0.3">
      <c r="A18" t="s">
        <v>101</v>
      </c>
      <c r="B18" s="4">
        <v>1.625</v>
      </c>
      <c r="C18" s="15">
        <v>200</v>
      </c>
      <c r="D18" s="10">
        <v>16.799999999999997</v>
      </c>
      <c r="E18" s="15">
        <v>43</v>
      </c>
      <c r="F18" s="5">
        <v>2200</v>
      </c>
    </row>
    <row r="19" spans="1:6" x14ac:dyDescent="0.3">
      <c r="A19" t="s">
        <v>107</v>
      </c>
      <c r="B19" s="4">
        <v>1.8583333333333334</v>
      </c>
      <c r="C19" s="15">
        <v>500</v>
      </c>
      <c r="D19" s="10">
        <v>50.599999999999994</v>
      </c>
      <c r="E19" s="15">
        <v>130</v>
      </c>
      <c r="F19" s="5">
        <v>5100</v>
      </c>
    </row>
  </sheetData>
  <sortState xmlns:xlrd2="http://schemas.microsoft.com/office/spreadsheetml/2017/richdata2" ref="A2:J19">
    <sortCondition ref="J2:J7"/>
  </sortState>
  <mergeCells count="1">
    <mergeCell ref="I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Client Info</vt:lpstr>
      <vt:lpstr>Case Performance Summary</vt:lpstr>
      <vt:lpstr>Billing Log</vt:lpstr>
      <vt:lpstr>Loan Amortization</vt:lpstr>
      <vt:lpstr>Case Acquisition Strategy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Addilyn Goodno</dc:creator>
  <cp:lastModifiedBy>Addilyn Goodno</cp:lastModifiedBy>
  <dcterms:created xsi:type="dcterms:W3CDTF">2015-06-05T18:17:20Z</dcterms:created>
  <dcterms:modified xsi:type="dcterms:W3CDTF">2025-10-30T08:35:54Z</dcterms:modified>
</cp:coreProperties>
</file>